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I:\KU-data\INV-investice\INV-ING JKutik\013 - ONJ - generátor kyslíku\Příloha c) VV\"/>
    </mc:Choice>
  </mc:AlternateContent>
  <xr:revisionPtr revIDLastSave="0" documentId="13_ncr:1_{75BE1662-6221-4F43-AD51-38601CCE5F5B}" xr6:coauthVersionLast="47" xr6:coauthVersionMax="47" xr10:uidLastSave="{00000000-0000-0000-0000-000000000000}"/>
  <bookViews>
    <workbookView xWindow="-120" yWindow="-120" windowWidth="29040" windowHeight="15840" tabRatio="807" xr2:uid="{00000000-000D-0000-FFFF-FFFF00000000}"/>
  </bookViews>
  <sheets>
    <sheet name="Rekapitulace stavby" sheetId="1" r:id="rId1"/>
    <sheet name="1 - Bourací a demoliční p..." sheetId="2" r:id="rId2"/>
    <sheet name="2 - Architektonicko-stave..." sheetId="3" r:id="rId3"/>
    <sheet name="D.1.4.1 - Zdravotně techn..." sheetId="4" r:id="rId4"/>
    <sheet name="D.1.4.2 - Vzduchotechnika" sheetId="5" r:id="rId5"/>
    <sheet name="D.1.4.3 - Vytápění a chla..." sheetId="6" r:id="rId6"/>
    <sheet name="D.1.4.5 - Silnoproudá ele..." sheetId="7" r:id="rId7"/>
    <sheet name="D.1.4.6 - Slaboproudá ele..." sheetId="8" r:id="rId8"/>
    <sheet name="D.1.4.7 - MaR" sheetId="9" r:id="rId9"/>
    <sheet name="D.2-01.1 - Technologie ky..." sheetId="10" r:id="rId10"/>
    <sheet name="stanice KOV" sheetId="14" r:id="rId11"/>
    <sheet name="D.1.4.8 - přípojka O2" sheetId="15" r:id="rId12"/>
    <sheet name="IO 02 - Komunikace, zpevn..." sheetId="11" r:id="rId13"/>
    <sheet name="VON - Vedlejší a ostatní ..." sheetId="12" r:id="rId14"/>
  </sheets>
  <definedNames>
    <definedName name="_xlnm._FilterDatabase" localSheetId="1" hidden="1">'1 - Bourací a demoliční p...'!$C$129:$K$160</definedName>
    <definedName name="_xlnm._FilterDatabase" localSheetId="2" hidden="1">'2 - Architektonicko-stave...'!$C$146:$K$509</definedName>
    <definedName name="_xlnm._FilterDatabase" localSheetId="3" hidden="1">'D.1.4.1 - Zdravotně techn...'!$C$129:$K$197</definedName>
    <definedName name="_xlnm._FilterDatabase" localSheetId="4" hidden="1">'D.1.4.2 - Vzduchotechnika'!$C$128:$K$170</definedName>
    <definedName name="_xlnm._FilterDatabase" localSheetId="5" hidden="1">'D.1.4.3 - Vytápění a chla...'!$C$124:$K$127</definedName>
    <definedName name="_xlnm._FilterDatabase" localSheetId="6" hidden="1">'D.1.4.5 - Silnoproudá ele...'!$C$130:$K$170</definedName>
    <definedName name="_xlnm._FilterDatabase" localSheetId="7" hidden="1">'D.1.4.6 - Slaboproudá ele...'!$C$126:$K$215</definedName>
    <definedName name="_xlnm._FilterDatabase" localSheetId="8" hidden="1">'D.1.4.7 - MaR'!$C$130:$K$175</definedName>
    <definedName name="_xlnm._FilterDatabase" localSheetId="9" hidden="1">'D.2-01.1 - Technologie ky...'!$C$120:$K$123</definedName>
    <definedName name="_xlnm._FilterDatabase" localSheetId="12" hidden="1">'IO 02 - Komunikace, zpevn...'!$C$122:$K$192</definedName>
    <definedName name="_xlnm._FilterDatabase" localSheetId="13" hidden="1">'VON - Vedlejší a ostatní ...'!$C$122:$K$150</definedName>
    <definedName name="_xlnm.Print_Titles" localSheetId="1">'1 - Bourací a demoliční p...'!$129:$129</definedName>
    <definedName name="_xlnm.Print_Titles" localSheetId="2">'2 - Architektonicko-stave...'!$146:$146</definedName>
    <definedName name="_xlnm.Print_Titles" localSheetId="3">'D.1.4.1 - Zdravotně techn...'!$129:$129</definedName>
    <definedName name="_xlnm.Print_Titles" localSheetId="4">'D.1.4.2 - Vzduchotechnika'!$128:$128</definedName>
    <definedName name="_xlnm.Print_Titles" localSheetId="5">'D.1.4.3 - Vytápění a chla...'!$124:$124</definedName>
    <definedName name="_xlnm.Print_Titles" localSheetId="6">'D.1.4.5 - Silnoproudá ele...'!$130:$130</definedName>
    <definedName name="_xlnm.Print_Titles" localSheetId="7">'D.1.4.6 - Slaboproudá ele...'!$126:$126</definedName>
    <definedName name="_xlnm.Print_Titles" localSheetId="8">'D.1.4.7 - MaR'!$130:$130</definedName>
    <definedName name="_xlnm.Print_Titles" localSheetId="9">'D.2-01.1 - Technologie ky...'!$120:$120</definedName>
    <definedName name="_xlnm.Print_Titles" localSheetId="12">'IO 02 - Komunikace, zpevn...'!$122:$122</definedName>
    <definedName name="_xlnm.Print_Titles" localSheetId="0">'Rekapitulace stavby'!$92:$92</definedName>
    <definedName name="_xlnm.Print_Titles" localSheetId="13">'VON - Vedlejší a ostatní ...'!$122:$122</definedName>
    <definedName name="_xlnm.Print_Area" localSheetId="1">'1 - Bourací a demoliční p...'!$C$113:$K$160</definedName>
    <definedName name="_xlnm.Print_Area" localSheetId="2">'2 - Architektonicko-stave...'!$C$130:$K$509</definedName>
    <definedName name="_xlnm.Print_Area" localSheetId="3">'D.1.4.1 - Zdravotně techn...'!$C$113:$K$197</definedName>
    <definedName name="_xlnm.Print_Area" localSheetId="4">'D.1.4.2 - Vzduchotechnika'!$C$112:$K$170</definedName>
    <definedName name="_xlnm.Print_Area" localSheetId="5">'D.1.4.3 - Vytápění a chla...'!$C$4:$J$43,'D.1.4.3 - Vytápění a chla...'!$C$50:$J$76,'D.1.4.3 - Vytápění a chla...'!$C$82:$J$102,'D.1.4.3 - Vytápění a chla...'!$C$108:$K$127</definedName>
    <definedName name="_xlnm.Print_Area" localSheetId="6">'D.1.4.5 - Silnoproudá ele...'!$C$114:$K$170</definedName>
    <definedName name="_xlnm.Print_Area" localSheetId="7">'D.1.4.6 - Slaboproudá ele...'!$C$110:$K$215</definedName>
    <definedName name="_xlnm.Print_Area" localSheetId="8">'D.1.4.7 - MaR'!$C$114:$K$175</definedName>
    <definedName name="_xlnm.Print_Area" localSheetId="11">'D.1.4.8 - přípojka O2'!$A$2:$H$31</definedName>
    <definedName name="_xlnm.Print_Area" localSheetId="9">'D.2-01.1 - Technologie ky...'!$C$106:$K$123</definedName>
    <definedName name="_xlnm.Print_Area" localSheetId="12">'IO 02 - Komunikace, zpevn...'!$C$110:$K$192</definedName>
    <definedName name="_xlnm.Print_Area" localSheetId="0">'Rekapitulace stavby'!$C$82:$AP$110</definedName>
    <definedName name="_xlnm.Print_Area" localSheetId="10">'stanice KOV'!$A$1:$H$62</definedName>
    <definedName name="_xlnm.Print_Area" localSheetId="13">'VON - Vedlejší a ostatní ...'!$C$110:$K$150</definedName>
    <definedName name="OLE_LINK1" localSheetId="11">'D.1.4.8 - přípojka O2'!#REF!</definedName>
    <definedName name="OLE_LINK1" localSheetId="10">'stanice KOV'!#REF!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52" i="12" l="1"/>
  <c r="J126" i="12" l="1"/>
  <c r="G4" i="15" l="1"/>
  <c r="J187" i="11"/>
  <c r="J186" i="11"/>
  <c r="BE186" i="11" l="1"/>
  <c r="BK186" i="11"/>
  <c r="BI186" i="11"/>
  <c r="BH186" i="11"/>
  <c r="BG186" i="11"/>
  <c r="BF186" i="11"/>
  <c r="J165" i="7" l="1"/>
  <c r="J166" i="7"/>
  <c r="H28" i="15" l="1"/>
  <c r="G28" i="15"/>
  <c r="H27" i="15"/>
  <c r="G27" i="15"/>
  <c r="H26" i="15"/>
  <c r="G26" i="15"/>
  <c r="H25" i="15"/>
  <c r="G25" i="15"/>
  <c r="H24" i="15"/>
  <c r="G24" i="15"/>
  <c r="H23" i="15"/>
  <c r="G23" i="15"/>
  <c r="H22" i="15"/>
  <c r="G22" i="15"/>
  <c r="H21" i="15"/>
  <c r="G21" i="15"/>
  <c r="H20" i="15"/>
  <c r="G20" i="15"/>
  <c r="H19" i="15"/>
  <c r="G19" i="15"/>
  <c r="H18" i="15"/>
  <c r="G18" i="15"/>
  <c r="H17" i="15"/>
  <c r="G17" i="15"/>
  <c r="C14" i="15"/>
  <c r="H13" i="15"/>
  <c r="G13" i="15"/>
  <c r="H12" i="15"/>
  <c r="G12" i="15"/>
  <c r="H11" i="15"/>
  <c r="G11" i="15"/>
  <c r="H10" i="15"/>
  <c r="G10" i="15"/>
  <c r="H9" i="15"/>
  <c r="G9" i="15"/>
  <c r="H8" i="15"/>
  <c r="G8" i="15"/>
  <c r="H7" i="15"/>
  <c r="G7" i="15"/>
  <c r="H6" i="15"/>
  <c r="G6" i="15"/>
  <c r="H5" i="15"/>
  <c r="H4" i="15"/>
  <c r="H60" i="14"/>
  <c r="G60" i="14"/>
  <c r="H59" i="14"/>
  <c r="G59" i="14"/>
  <c r="H58" i="14"/>
  <c r="G58" i="14"/>
  <c r="H57" i="14"/>
  <c r="G57" i="14"/>
  <c r="H56" i="14"/>
  <c r="G56" i="14"/>
  <c r="H55" i="14"/>
  <c r="G55" i="14"/>
  <c r="H54" i="14"/>
  <c r="G54" i="14"/>
  <c r="H53" i="14"/>
  <c r="G53" i="14"/>
  <c r="H52" i="14"/>
  <c r="G52" i="14"/>
  <c r="H51" i="14"/>
  <c r="G51" i="14"/>
  <c r="H50" i="14"/>
  <c r="G50" i="14"/>
  <c r="H49" i="14"/>
  <c r="G49" i="14"/>
  <c r="H48" i="14"/>
  <c r="G48" i="14"/>
  <c r="H47" i="14"/>
  <c r="G47" i="14"/>
  <c r="H46" i="14"/>
  <c r="G46" i="14"/>
  <c r="H45" i="14"/>
  <c r="G45" i="14"/>
  <c r="H44" i="14"/>
  <c r="G44" i="14"/>
  <c r="H43" i="14"/>
  <c r="G43" i="14"/>
  <c r="H42" i="14"/>
  <c r="G42" i="14"/>
  <c r="H41" i="14"/>
  <c r="G41" i="14"/>
  <c r="H40" i="14"/>
  <c r="G40" i="14"/>
  <c r="H39" i="14"/>
  <c r="G39" i="14"/>
  <c r="H38" i="14"/>
  <c r="G38" i="14"/>
  <c r="H37" i="14"/>
  <c r="G37" i="14"/>
  <c r="H36" i="14"/>
  <c r="G36" i="14"/>
  <c r="H35" i="14"/>
  <c r="G35" i="14"/>
  <c r="H34" i="14"/>
  <c r="G34" i="14"/>
  <c r="H33" i="14"/>
  <c r="G33" i="14"/>
  <c r="H32" i="14"/>
  <c r="G32" i="14"/>
  <c r="H31" i="14"/>
  <c r="G31" i="14"/>
  <c r="H30" i="14"/>
  <c r="G30" i="14"/>
  <c r="H29" i="14"/>
  <c r="G29" i="14"/>
  <c r="H28" i="14"/>
  <c r="G28" i="14"/>
  <c r="H27" i="14"/>
  <c r="G27" i="14"/>
  <c r="H26" i="14"/>
  <c r="G26" i="14"/>
  <c r="H25" i="14"/>
  <c r="G25" i="14"/>
  <c r="H24" i="14"/>
  <c r="G24" i="14"/>
  <c r="H23" i="14"/>
  <c r="G23" i="14"/>
  <c r="H21" i="14"/>
  <c r="G21" i="14"/>
  <c r="C19" i="14"/>
  <c r="C20" i="14" s="1"/>
  <c r="H18" i="14"/>
  <c r="G18" i="14"/>
  <c r="H17" i="14"/>
  <c r="G17" i="14"/>
  <c r="H16" i="14"/>
  <c r="G16" i="14"/>
  <c r="H15" i="14"/>
  <c r="G15" i="14"/>
  <c r="H14" i="14"/>
  <c r="G14" i="14"/>
  <c r="H13" i="14"/>
  <c r="G13" i="14"/>
  <c r="H12" i="14"/>
  <c r="G12" i="14"/>
  <c r="H11" i="14"/>
  <c r="G11" i="14"/>
  <c r="H10" i="14"/>
  <c r="G10" i="14"/>
  <c r="H9" i="14"/>
  <c r="G9" i="14"/>
  <c r="H8" i="14"/>
  <c r="G8" i="14"/>
  <c r="H7" i="14"/>
  <c r="G7" i="14"/>
  <c r="H6" i="14"/>
  <c r="G6" i="14"/>
  <c r="H5" i="14"/>
  <c r="G5" i="14"/>
  <c r="G4" i="14"/>
  <c r="H4" i="14"/>
  <c r="T450" i="3"/>
  <c r="R450" i="3"/>
  <c r="P450" i="3"/>
  <c r="T448" i="3"/>
  <c r="R448" i="3"/>
  <c r="P448" i="3"/>
  <c r="T446" i="3"/>
  <c r="T442" i="3" s="1"/>
  <c r="R446" i="3"/>
  <c r="P446" i="3"/>
  <c r="T443" i="3"/>
  <c r="R443" i="3"/>
  <c r="P443" i="3"/>
  <c r="T440" i="3"/>
  <c r="T439" i="3" s="1"/>
  <c r="R440" i="3"/>
  <c r="R439" i="3" s="1"/>
  <c r="P440" i="3"/>
  <c r="P439" i="3" s="1"/>
  <c r="T434" i="3"/>
  <c r="R434" i="3"/>
  <c r="P434" i="3"/>
  <c r="T430" i="3"/>
  <c r="R430" i="3"/>
  <c r="P430" i="3"/>
  <c r="T428" i="3"/>
  <c r="R428" i="3"/>
  <c r="P428" i="3"/>
  <c r="T424" i="3"/>
  <c r="R424" i="3"/>
  <c r="P424" i="3"/>
  <c r="T422" i="3"/>
  <c r="R422" i="3"/>
  <c r="P422" i="3"/>
  <c r="T419" i="3"/>
  <c r="R419" i="3"/>
  <c r="P419" i="3"/>
  <c r="T417" i="3"/>
  <c r="R417" i="3"/>
  <c r="P417" i="3"/>
  <c r="T414" i="3"/>
  <c r="R414" i="3"/>
  <c r="P414" i="3"/>
  <c r="T412" i="3"/>
  <c r="R412" i="3"/>
  <c r="P412" i="3"/>
  <c r="T409" i="3"/>
  <c r="R409" i="3"/>
  <c r="P409" i="3"/>
  <c r="T407" i="3"/>
  <c r="R407" i="3"/>
  <c r="P407" i="3"/>
  <c r="T404" i="3"/>
  <c r="R404" i="3"/>
  <c r="P404" i="3"/>
  <c r="T402" i="3"/>
  <c r="R402" i="3"/>
  <c r="P402" i="3"/>
  <c r="T399" i="3"/>
  <c r="R399" i="3"/>
  <c r="P399" i="3"/>
  <c r="T397" i="3"/>
  <c r="R397" i="3"/>
  <c r="P397" i="3"/>
  <c r="T394" i="3"/>
  <c r="R394" i="3"/>
  <c r="P394" i="3"/>
  <c r="T392" i="3"/>
  <c r="R392" i="3"/>
  <c r="P392" i="3"/>
  <c r="T389" i="3"/>
  <c r="R389" i="3"/>
  <c r="P389" i="3"/>
  <c r="T387" i="3"/>
  <c r="R387" i="3"/>
  <c r="P387" i="3"/>
  <c r="T384" i="3"/>
  <c r="R384" i="3"/>
  <c r="P384" i="3"/>
  <c r="T382" i="3"/>
  <c r="R382" i="3"/>
  <c r="P382" i="3"/>
  <c r="T380" i="3"/>
  <c r="R380" i="3"/>
  <c r="P380" i="3"/>
  <c r="T377" i="3"/>
  <c r="R377" i="3"/>
  <c r="P377" i="3"/>
  <c r="T375" i="3"/>
  <c r="R375" i="3"/>
  <c r="P375" i="3"/>
  <c r="T372" i="3"/>
  <c r="R372" i="3"/>
  <c r="P372" i="3"/>
  <c r="T370" i="3"/>
  <c r="R370" i="3"/>
  <c r="P370" i="3"/>
  <c r="T367" i="3"/>
  <c r="R367" i="3"/>
  <c r="P367" i="3"/>
  <c r="T363" i="3"/>
  <c r="R363" i="3"/>
  <c r="P363" i="3"/>
  <c r="T361" i="3"/>
  <c r="R361" i="3"/>
  <c r="P361" i="3"/>
  <c r="T358" i="3"/>
  <c r="R358" i="3"/>
  <c r="P358" i="3"/>
  <c r="T356" i="3"/>
  <c r="R356" i="3"/>
  <c r="P356" i="3"/>
  <c r="T353" i="3"/>
  <c r="R353" i="3"/>
  <c r="P353" i="3"/>
  <c r="T351" i="3"/>
  <c r="R351" i="3"/>
  <c r="P351" i="3"/>
  <c r="T347" i="3"/>
  <c r="R347" i="3"/>
  <c r="P347" i="3"/>
  <c r="T345" i="3"/>
  <c r="R345" i="3"/>
  <c r="P345" i="3"/>
  <c r="T342" i="3"/>
  <c r="R342" i="3"/>
  <c r="P342" i="3"/>
  <c r="P341" i="3" s="1"/>
  <c r="T340" i="3"/>
  <c r="R340" i="3"/>
  <c r="P340" i="3"/>
  <c r="T338" i="3"/>
  <c r="R338" i="3"/>
  <c r="P338" i="3"/>
  <c r="T335" i="3"/>
  <c r="R335" i="3"/>
  <c r="P335" i="3"/>
  <c r="T333" i="3"/>
  <c r="R333" i="3"/>
  <c r="P333" i="3"/>
  <c r="T330" i="3"/>
  <c r="R330" i="3"/>
  <c r="P330" i="3"/>
  <c r="T328" i="3"/>
  <c r="R328" i="3"/>
  <c r="P328" i="3"/>
  <c r="T325" i="3"/>
  <c r="R325" i="3"/>
  <c r="P325" i="3"/>
  <c r="T323" i="3"/>
  <c r="R323" i="3"/>
  <c r="P323" i="3"/>
  <c r="T320" i="3"/>
  <c r="R320" i="3"/>
  <c r="P320" i="3"/>
  <c r="T319" i="3"/>
  <c r="R319" i="3"/>
  <c r="P319" i="3"/>
  <c r="T316" i="3"/>
  <c r="R316" i="3"/>
  <c r="P316" i="3"/>
  <c r="T313" i="3"/>
  <c r="T312" i="3" s="1"/>
  <c r="R313" i="3"/>
  <c r="P313" i="3"/>
  <c r="P312" i="3" s="1"/>
  <c r="R312" i="3"/>
  <c r="T310" i="3"/>
  <c r="R310" i="3"/>
  <c r="P310" i="3"/>
  <c r="T308" i="3"/>
  <c r="R308" i="3"/>
  <c r="R307" i="3" s="1"/>
  <c r="P308" i="3"/>
  <c r="T307" i="3"/>
  <c r="T304" i="3"/>
  <c r="R304" i="3"/>
  <c r="P304" i="3"/>
  <c r="T303" i="3"/>
  <c r="R303" i="3"/>
  <c r="P303" i="3"/>
  <c r="T300" i="3"/>
  <c r="R300" i="3"/>
  <c r="P300" i="3"/>
  <c r="T299" i="3"/>
  <c r="R299" i="3"/>
  <c r="P299" i="3"/>
  <c r="T298" i="3"/>
  <c r="R298" i="3"/>
  <c r="P298" i="3"/>
  <c r="T297" i="3"/>
  <c r="R297" i="3"/>
  <c r="P297" i="3"/>
  <c r="T296" i="3"/>
  <c r="R296" i="3"/>
  <c r="P296" i="3"/>
  <c r="T295" i="3"/>
  <c r="R295" i="3"/>
  <c r="P295" i="3"/>
  <c r="T291" i="3"/>
  <c r="R291" i="3"/>
  <c r="P291" i="3"/>
  <c r="T289" i="3"/>
  <c r="R289" i="3"/>
  <c r="P289" i="3"/>
  <c r="T285" i="3"/>
  <c r="R285" i="3"/>
  <c r="P285" i="3"/>
  <c r="T281" i="3"/>
  <c r="R281" i="3"/>
  <c r="P281" i="3"/>
  <c r="T279" i="3"/>
  <c r="R279" i="3"/>
  <c r="P279" i="3"/>
  <c r="T275" i="3"/>
  <c r="R275" i="3"/>
  <c r="P275" i="3"/>
  <c r="T272" i="3"/>
  <c r="T271" i="3" s="1"/>
  <c r="R272" i="3"/>
  <c r="P272" i="3"/>
  <c r="T267" i="3"/>
  <c r="R267" i="3"/>
  <c r="P267" i="3"/>
  <c r="T264" i="3"/>
  <c r="R264" i="3"/>
  <c r="P264" i="3"/>
  <c r="T263" i="3"/>
  <c r="R263" i="3"/>
  <c r="P263" i="3"/>
  <c r="T260" i="3"/>
  <c r="R260" i="3"/>
  <c r="P260" i="3"/>
  <c r="T257" i="3"/>
  <c r="R257" i="3"/>
  <c r="P257" i="3"/>
  <c r="T256" i="3"/>
  <c r="R256" i="3"/>
  <c r="P256" i="3"/>
  <c r="T249" i="3"/>
  <c r="R249" i="3"/>
  <c r="P249" i="3"/>
  <c r="T248" i="3"/>
  <c r="R248" i="3"/>
  <c r="P248" i="3"/>
  <c r="T247" i="3"/>
  <c r="R247" i="3"/>
  <c r="P247" i="3"/>
  <c r="T245" i="3"/>
  <c r="R245" i="3"/>
  <c r="P245" i="3"/>
  <c r="T244" i="3"/>
  <c r="R244" i="3"/>
  <c r="P244" i="3"/>
  <c r="T242" i="3"/>
  <c r="R242" i="3"/>
  <c r="P242" i="3"/>
  <c r="T239" i="3"/>
  <c r="R239" i="3"/>
  <c r="P239" i="3"/>
  <c r="T235" i="3"/>
  <c r="R235" i="3"/>
  <c r="P235" i="3"/>
  <c r="T234" i="3"/>
  <c r="R234" i="3"/>
  <c r="P234" i="3"/>
  <c r="T233" i="3"/>
  <c r="R233" i="3"/>
  <c r="P233" i="3"/>
  <c r="T230" i="3"/>
  <c r="R230" i="3"/>
  <c r="P230" i="3"/>
  <c r="T227" i="3"/>
  <c r="R227" i="3"/>
  <c r="P227" i="3"/>
  <c r="T224" i="3"/>
  <c r="R224" i="3"/>
  <c r="P224" i="3"/>
  <c r="T221" i="3"/>
  <c r="R221" i="3"/>
  <c r="P221" i="3"/>
  <c r="T217" i="3"/>
  <c r="R217" i="3"/>
  <c r="P217" i="3"/>
  <c r="T214" i="3"/>
  <c r="R214" i="3"/>
  <c r="P214" i="3"/>
  <c r="T213" i="3"/>
  <c r="R213" i="3"/>
  <c r="P213" i="3"/>
  <c r="T212" i="3"/>
  <c r="R212" i="3"/>
  <c r="P212" i="3"/>
  <c r="T208" i="3"/>
  <c r="R208" i="3"/>
  <c r="P208" i="3"/>
  <c r="T206" i="3"/>
  <c r="R206" i="3"/>
  <c r="P206" i="3"/>
  <c r="T205" i="3"/>
  <c r="R205" i="3"/>
  <c r="P205" i="3"/>
  <c r="T204" i="3"/>
  <c r="R204" i="3"/>
  <c r="P204" i="3"/>
  <c r="T203" i="3"/>
  <c r="R203" i="3"/>
  <c r="P203" i="3"/>
  <c r="T200" i="3"/>
  <c r="R200" i="3"/>
  <c r="P200" i="3"/>
  <c r="T197" i="3"/>
  <c r="R197" i="3"/>
  <c r="P197" i="3"/>
  <c r="P196" i="3" s="1"/>
  <c r="T192" i="3"/>
  <c r="R192" i="3"/>
  <c r="P192" i="3"/>
  <c r="T188" i="3"/>
  <c r="R188" i="3"/>
  <c r="P188" i="3"/>
  <c r="T185" i="3"/>
  <c r="R185" i="3"/>
  <c r="P185" i="3"/>
  <c r="T184" i="3"/>
  <c r="R184" i="3"/>
  <c r="P184" i="3"/>
  <c r="T181" i="3"/>
  <c r="R181" i="3"/>
  <c r="P181" i="3"/>
  <c r="T178" i="3"/>
  <c r="R178" i="3"/>
  <c r="P178" i="3"/>
  <c r="T175" i="3"/>
  <c r="R175" i="3"/>
  <c r="P175" i="3"/>
  <c r="T171" i="3"/>
  <c r="R171" i="3"/>
  <c r="P171" i="3"/>
  <c r="V169" i="3"/>
  <c r="T169" i="3"/>
  <c r="R169" i="3"/>
  <c r="P169" i="3"/>
  <c r="T165" i="3"/>
  <c r="R165" i="3"/>
  <c r="P165" i="3"/>
  <c r="T164" i="3"/>
  <c r="R164" i="3"/>
  <c r="P164" i="3"/>
  <c r="T163" i="3"/>
  <c r="R163" i="3"/>
  <c r="P163" i="3"/>
  <c r="T161" i="3"/>
  <c r="R161" i="3"/>
  <c r="P161" i="3"/>
  <c r="T158" i="3"/>
  <c r="R158" i="3"/>
  <c r="P158" i="3"/>
  <c r="T154" i="3"/>
  <c r="R154" i="3"/>
  <c r="P154" i="3"/>
  <c r="T150" i="3"/>
  <c r="R150" i="3"/>
  <c r="P150" i="3"/>
  <c r="R220" i="3" l="1"/>
  <c r="R271" i="3"/>
  <c r="P307" i="3"/>
  <c r="R383" i="3"/>
  <c r="P174" i="3"/>
  <c r="P315" i="3"/>
  <c r="T341" i="3"/>
  <c r="R442" i="3"/>
  <c r="H14" i="15"/>
  <c r="C22" i="14"/>
  <c r="G20" i="14"/>
  <c r="H20" i="14"/>
  <c r="G5" i="15"/>
  <c r="G14" i="15"/>
  <c r="G19" i="14"/>
  <c r="H19" i="14"/>
  <c r="C15" i="15"/>
  <c r="T383" i="3"/>
  <c r="P383" i="3"/>
  <c r="T196" i="3"/>
  <c r="P207" i="3"/>
  <c r="T207" i="3"/>
  <c r="P220" i="3"/>
  <c r="P271" i="3"/>
  <c r="P442" i="3"/>
  <c r="R174" i="3"/>
  <c r="R207" i="3"/>
  <c r="R315" i="3"/>
  <c r="R196" i="3"/>
  <c r="T174" i="3"/>
  <c r="T220" i="3"/>
  <c r="T315" i="3"/>
  <c r="R341" i="3"/>
  <c r="H22" i="14" l="1"/>
  <c r="H61" i="14" s="1"/>
  <c r="G22" i="14"/>
  <c r="G61" i="14" s="1"/>
  <c r="G15" i="15"/>
  <c r="H15" i="15"/>
  <c r="C16" i="15"/>
  <c r="BK192" i="3"/>
  <c r="T197" i="4"/>
  <c r="R197" i="4"/>
  <c r="R196" i="4" s="1"/>
  <c r="P197" i="4"/>
  <c r="P196" i="4" s="1"/>
  <c r="T196" i="4"/>
  <c r="T194" i="4"/>
  <c r="R194" i="4"/>
  <c r="P194" i="4"/>
  <c r="T191" i="4"/>
  <c r="R191" i="4"/>
  <c r="P191" i="4"/>
  <c r="T189" i="4"/>
  <c r="R189" i="4"/>
  <c r="P189" i="4"/>
  <c r="T187" i="4"/>
  <c r="R187" i="4"/>
  <c r="P187" i="4"/>
  <c r="T185" i="4"/>
  <c r="R185" i="4"/>
  <c r="P185" i="4"/>
  <c r="T183" i="4"/>
  <c r="R183" i="4"/>
  <c r="P183" i="4"/>
  <c r="T181" i="4"/>
  <c r="R181" i="4"/>
  <c r="P181" i="4"/>
  <c r="T180" i="4"/>
  <c r="R180" i="4"/>
  <c r="P180" i="4"/>
  <c r="T179" i="4"/>
  <c r="R179" i="4"/>
  <c r="P179" i="4"/>
  <c r="T175" i="4"/>
  <c r="T174" i="4" s="1"/>
  <c r="R175" i="4"/>
  <c r="R174" i="4" s="1"/>
  <c r="P175" i="4"/>
  <c r="P174" i="4" s="1"/>
  <c r="T171" i="4"/>
  <c r="T170" i="4" s="1"/>
  <c r="R171" i="4"/>
  <c r="R170" i="4" s="1"/>
  <c r="P171" i="4"/>
  <c r="P170" i="4"/>
  <c r="T169" i="4"/>
  <c r="R169" i="4"/>
  <c r="P169" i="4"/>
  <c r="T166" i="4"/>
  <c r="R166" i="4"/>
  <c r="P166" i="4"/>
  <c r="T163" i="4"/>
  <c r="R163" i="4"/>
  <c r="P163" i="4"/>
  <c r="T159" i="4"/>
  <c r="R159" i="4"/>
  <c r="P159" i="4"/>
  <c r="T156" i="4"/>
  <c r="R156" i="4"/>
  <c r="P156" i="4"/>
  <c r="T155" i="4"/>
  <c r="R155" i="4"/>
  <c r="P155" i="4"/>
  <c r="T154" i="4"/>
  <c r="R154" i="4"/>
  <c r="P154" i="4"/>
  <c r="T152" i="4"/>
  <c r="R152" i="4"/>
  <c r="P152" i="4"/>
  <c r="T149" i="4"/>
  <c r="R149" i="4"/>
  <c r="P149" i="4"/>
  <c r="T146" i="4"/>
  <c r="R146" i="4"/>
  <c r="P146" i="4"/>
  <c r="T145" i="4"/>
  <c r="R145" i="4"/>
  <c r="P145" i="4"/>
  <c r="T144" i="4"/>
  <c r="R144" i="4"/>
  <c r="P144" i="4"/>
  <c r="T141" i="4"/>
  <c r="R141" i="4"/>
  <c r="P141" i="4"/>
  <c r="T137" i="4"/>
  <c r="R137" i="4"/>
  <c r="P137" i="4"/>
  <c r="T133" i="4"/>
  <c r="R133" i="4"/>
  <c r="P133" i="4"/>
  <c r="J180" i="4"/>
  <c r="J137" i="4"/>
  <c r="T158" i="2"/>
  <c r="R158" i="2"/>
  <c r="P158" i="2"/>
  <c r="T155" i="2"/>
  <c r="R155" i="2"/>
  <c r="R154" i="2" s="1"/>
  <c r="R153" i="2" s="1"/>
  <c r="P155" i="2"/>
  <c r="T152" i="2"/>
  <c r="R152" i="2"/>
  <c r="P152" i="2"/>
  <c r="T150" i="2"/>
  <c r="R150" i="2"/>
  <c r="P150" i="2"/>
  <c r="T149" i="2"/>
  <c r="R149" i="2"/>
  <c r="P149" i="2"/>
  <c r="T147" i="2"/>
  <c r="R147" i="2"/>
  <c r="P147" i="2"/>
  <c r="T146" i="2"/>
  <c r="R146" i="2"/>
  <c r="P146" i="2"/>
  <c r="T141" i="2"/>
  <c r="R141" i="2"/>
  <c r="P141" i="2"/>
  <c r="T138" i="2"/>
  <c r="R138" i="2"/>
  <c r="P138" i="2"/>
  <c r="T137" i="2"/>
  <c r="T136" i="2" s="1"/>
  <c r="R137" i="2"/>
  <c r="P137" i="2"/>
  <c r="T135" i="2"/>
  <c r="R135" i="2"/>
  <c r="P135" i="2"/>
  <c r="T133" i="2"/>
  <c r="R133" i="2"/>
  <c r="P133" i="2"/>
  <c r="J37" i="12"/>
  <c r="J36" i="12"/>
  <c r="AY109" i="1"/>
  <c r="J35" i="12"/>
  <c r="AX109" i="1" s="1"/>
  <c r="BI149" i="12"/>
  <c r="BH149" i="12"/>
  <c r="BG149" i="12"/>
  <c r="BF149" i="12"/>
  <c r="T149" i="12"/>
  <c r="T148" i="12"/>
  <c r="R149" i="12"/>
  <c r="R148" i="12" s="1"/>
  <c r="P149" i="12"/>
  <c r="P148" i="12"/>
  <c r="BI146" i="12"/>
  <c r="BH146" i="12"/>
  <c r="BG146" i="12"/>
  <c r="BF146" i="12"/>
  <c r="T146" i="12"/>
  <c r="T145" i="12" s="1"/>
  <c r="R146" i="12"/>
  <c r="R145" i="12"/>
  <c r="P146" i="12"/>
  <c r="P145" i="12" s="1"/>
  <c r="BI143" i="12"/>
  <c r="BH143" i="12"/>
  <c r="BG143" i="12"/>
  <c r="BF143" i="12"/>
  <c r="T143" i="12"/>
  <c r="R143" i="12"/>
  <c r="P143" i="12"/>
  <c r="BI141" i="12"/>
  <c r="BH141" i="12"/>
  <c r="BG141" i="12"/>
  <c r="BF141" i="12"/>
  <c r="T141" i="12"/>
  <c r="R141" i="12"/>
  <c r="P141" i="12"/>
  <c r="BI138" i="12"/>
  <c r="BH138" i="12"/>
  <c r="BG138" i="12"/>
  <c r="BF138" i="12"/>
  <c r="T138" i="12"/>
  <c r="R138" i="12"/>
  <c r="P138" i="12"/>
  <c r="BI136" i="12"/>
  <c r="BH136" i="12"/>
  <c r="BG136" i="12"/>
  <c r="BF136" i="12"/>
  <c r="T136" i="12"/>
  <c r="R136" i="12"/>
  <c r="P136" i="12"/>
  <c r="BI133" i="12"/>
  <c r="BH133" i="12"/>
  <c r="BG133" i="12"/>
  <c r="BF133" i="12"/>
  <c r="T133" i="12"/>
  <c r="T132" i="12" s="1"/>
  <c r="R133" i="12"/>
  <c r="R132" i="12" s="1"/>
  <c r="P133" i="12"/>
  <c r="P132" i="12"/>
  <c r="BI130" i="12"/>
  <c r="BH130" i="12"/>
  <c r="BG130" i="12"/>
  <c r="BF130" i="12"/>
  <c r="T130" i="12"/>
  <c r="R130" i="12"/>
  <c r="P130" i="12"/>
  <c r="BI128" i="12"/>
  <c r="BH128" i="12"/>
  <c r="BG128" i="12"/>
  <c r="BF128" i="12"/>
  <c r="T128" i="12"/>
  <c r="R128" i="12"/>
  <c r="P128" i="12"/>
  <c r="BI126" i="12"/>
  <c r="BH126" i="12"/>
  <c r="BG126" i="12"/>
  <c r="BF126" i="12"/>
  <c r="T126" i="12"/>
  <c r="R126" i="12"/>
  <c r="P126" i="12"/>
  <c r="F120" i="12"/>
  <c r="J119" i="12"/>
  <c r="F119" i="12"/>
  <c r="F117" i="12"/>
  <c r="E115" i="12"/>
  <c r="F92" i="12"/>
  <c r="J91" i="12"/>
  <c r="F91" i="12"/>
  <c r="F89" i="12"/>
  <c r="E87" i="12"/>
  <c r="J24" i="12"/>
  <c r="E24" i="12"/>
  <c r="J92" i="12" s="1"/>
  <c r="J23" i="12"/>
  <c r="J12" i="12"/>
  <c r="J89" i="12" s="1"/>
  <c r="E7" i="12"/>
  <c r="E113" i="12" s="1"/>
  <c r="J37" i="11"/>
  <c r="J36" i="11"/>
  <c r="AY108" i="1" s="1"/>
  <c r="J35" i="11"/>
  <c r="AX108" i="1" s="1"/>
  <c r="BI192" i="11"/>
  <c r="BH192" i="11"/>
  <c r="BG192" i="11"/>
  <c r="BF192" i="11"/>
  <c r="BI189" i="11"/>
  <c r="BH189" i="11"/>
  <c r="BG189" i="11"/>
  <c r="BF189" i="11"/>
  <c r="BI188" i="11"/>
  <c r="BH188" i="11"/>
  <c r="BG188" i="11"/>
  <c r="BF188" i="11"/>
  <c r="BI182" i="11"/>
  <c r="BH182" i="11"/>
  <c r="BG182" i="11"/>
  <c r="BF182" i="11"/>
  <c r="BI180" i="11"/>
  <c r="BH180" i="11"/>
  <c r="BG180" i="11"/>
  <c r="BF180" i="11"/>
  <c r="BI178" i="11"/>
  <c r="BH178" i="11"/>
  <c r="BG178" i="11"/>
  <c r="BF178" i="11"/>
  <c r="BI175" i="11"/>
  <c r="BH175" i="11"/>
  <c r="BG175" i="11"/>
  <c r="BF175" i="11"/>
  <c r="BI172" i="11"/>
  <c r="BH172" i="11"/>
  <c r="BG172" i="11"/>
  <c r="BF172" i="11"/>
  <c r="BI169" i="11"/>
  <c r="BH169" i="11"/>
  <c r="BG169" i="11"/>
  <c r="BF169" i="11"/>
  <c r="BI166" i="11"/>
  <c r="BH166" i="11"/>
  <c r="BG166" i="11"/>
  <c r="BF166" i="11"/>
  <c r="BI163" i="11"/>
  <c r="BH163" i="11"/>
  <c r="BG163" i="11"/>
  <c r="BF163" i="11"/>
  <c r="BI161" i="11"/>
  <c r="BH161" i="11"/>
  <c r="BG161" i="11"/>
  <c r="BF161" i="11"/>
  <c r="BI159" i="11"/>
  <c r="BH159" i="11"/>
  <c r="BG159" i="11"/>
  <c r="BF159" i="11"/>
  <c r="BI158" i="11"/>
  <c r="BH158" i="11"/>
  <c r="BG158" i="11"/>
  <c r="BF158" i="11"/>
  <c r="BI157" i="11"/>
  <c r="BH157" i="11"/>
  <c r="BG157" i="11"/>
  <c r="BF157" i="11"/>
  <c r="BI155" i="11"/>
  <c r="BH155" i="11"/>
  <c r="BG155" i="11"/>
  <c r="BF155" i="11"/>
  <c r="BI151" i="11"/>
  <c r="BH151" i="11"/>
  <c r="BG151" i="11"/>
  <c r="BF151" i="11"/>
  <c r="BI150" i="11"/>
  <c r="BH150" i="11"/>
  <c r="BG150" i="11"/>
  <c r="BF150" i="11"/>
  <c r="BI149" i="11"/>
  <c r="BH149" i="11"/>
  <c r="BG149" i="11"/>
  <c r="BF149" i="11"/>
  <c r="BI148" i="11"/>
  <c r="BH148" i="11"/>
  <c r="BG148" i="11"/>
  <c r="BF148" i="11"/>
  <c r="BI146" i="11"/>
  <c r="BH146" i="11"/>
  <c r="BG146" i="11"/>
  <c r="BF146" i="11"/>
  <c r="BI145" i="11"/>
  <c r="BH145" i="11"/>
  <c r="BG145" i="11"/>
  <c r="BF145" i="11"/>
  <c r="BI143" i="11"/>
  <c r="BH143" i="11"/>
  <c r="BG143" i="11"/>
  <c r="BF143" i="11"/>
  <c r="BI139" i="11"/>
  <c r="BH139" i="11"/>
  <c r="BG139" i="11"/>
  <c r="BF139" i="11"/>
  <c r="BI136" i="11"/>
  <c r="BH136" i="11"/>
  <c r="BG136" i="11"/>
  <c r="BF136" i="11"/>
  <c r="BI133" i="11"/>
  <c r="BH133" i="11"/>
  <c r="BG133" i="11"/>
  <c r="BF133" i="11"/>
  <c r="BI130" i="11"/>
  <c r="BH130" i="11"/>
  <c r="BG130" i="11"/>
  <c r="BF130" i="11"/>
  <c r="BI129" i="11"/>
  <c r="BH129" i="11"/>
  <c r="BG129" i="11"/>
  <c r="BF129" i="11"/>
  <c r="BI128" i="11"/>
  <c r="BH128" i="11"/>
  <c r="BG128" i="11"/>
  <c r="BF128" i="11"/>
  <c r="BI127" i="11"/>
  <c r="BH127" i="11"/>
  <c r="BG127" i="11"/>
  <c r="BF127" i="11"/>
  <c r="BI126" i="11"/>
  <c r="BH126" i="11"/>
  <c r="BG126" i="11"/>
  <c r="BF126" i="11"/>
  <c r="F120" i="11"/>
  <c r="J119" i="11"/>
  <c r="F119" i="11"/>
  <c r="F117" i="11"/>
  <c r="E115" i="11"/>
  <c r="F92" i="11"/>
  <c r="J91" i="11"/>
  <c r="F91" i="11"/>
  <c r="F89" i="11"/>
  <c r="E87" i="11"/>
  <c r="J24" i="11"/>
  <c r="E24" i="11"/>
  <c r="J92" i="11" s="1"/>
  <c r="J23" i="11"/>
  <c r="J12" i="11"/>
  <c r="J89" i="11" s="1"/>
  <c r="E7" i="11"/>
  <c r="E113" i="11" s="1"/>
  <c r="J39" i="10"/>
  <c r="J38" i="10"/>
  <c r="AY107" i="1" s="1"/>
  <c r="J37" i="10"/>
  <c r="AX107" i="1" s="1"/>
  <c r="BI123" i="10"/>
  <c r="F39" i="10" s="1"/>
  <c r="BD107" i="1" s="1"/>
  <c r="BH123" i="10"/>
  <c r="F38" i="10" s="1"/>
  <c r="BC107" i="1" s="1"/>
  <c r="BG123" i="10"/>
  <c r="F37" i="10" s="1"/>
  <c r="BB107" i="1" s="1"/>
  <c r="BF123" i="10"/>
  <c r="J36" i="10" s="1"/>
  <c r="AW107" i="1" s="1"/>
  <c r="T123" i="10"/>
  <c r="T122" i="10" s="1"/>
  <c r="T121" i="10" s="1"/>
  <c r="R123" i="10"/>
  <c r="R122" i="10" s="1"/>
  <c r="R121" i="10" s="1"/>
  <c r="P123" i="10"/>
  <c r="P122" i="10" s="1"/>
  <c r="P121" i="10" s="1"/>
  <c r="AU107" i="1" s="1"/>
  <c r="F118" i="10"/>
  <c r="J117" i="10"/>
  <c r="F117" i="10"/>
  <c r="F115" i="10"/>
  <c r="E113" i="10"/>
  <c r="F94" i="10"/>
  <c r="J93" i="10"/>
  <c r="F93" i="10"/>
  <c r="F91" i="10"/>
  <c r="E89" i="10"/>
  <c r="J26" i="10"/>
  <c r="E26" i="10"/>
  <c r="J94" i="10" s="1"/>
  <c r="J25" i="10"/>
  <c r="J14" i="10"/>
  <c r="J91" i="10" s="1"/>
  <c r="E7" i="10"/>
  <c r="E85" i="10"/>
  <c r="J41" i="9"/>
  <c r="J40" i="9"/>
  <c r="AY105" i="1" s="1"/>
  <c r="J39" i="9"/>
  <c r="AX105" i="1"/>
  <c r="BI175" i="9"/>
  <c r="BH175" i="9"/>
  <c r="BG175" i="9"/>
  <c r="BF175" i="9"/>
  <c r="T175" i="9"/>
  <c r="R175" i="9"/>
  <c r="P175" i="9"/>
  <c r="BI174" i="9"/>
  <c r="BH174" i="9"/>
  <c r="BG174" i="9"/>
  <c r="BF174" i="9"/>
  <c r="T174" i="9"/>
  <c r="R174" i="9"/>
  <c r="P174" i="9"/>
  <c r="BI173" i="9"/>
  <c r="BH173" i="9"/>
  <c r="BG173" i="9"/>
  <c r="BF173" i="9"/>
  <c r="T173" i="9"/>
  <c r="R173" i="9"/>
  <c r="P173" i="9"/>
  <c r="BI172" i="9"/>
  <c r="BH172" i="9"/>
  <c r="BG172" i="9"/>
  <c r="BF172" i="9"/>
  <c r="T172" i="9"/>
  <c r="R172" i="9"/>
  <c r="P172" i="9"/>
  <c r="BI171" i="9"/>
  <c r="BH171" i="9"/>
  <c r="BG171" i="9"/>
  <c r="BF171" i="9"/>
  <c r="T171" i="9"/>
  <c r="R171" i="9"/>
  <c r="P171" i="9"/>
  <c r="BI170" i="9"/>
  <c r="BH170" i="9"/>
  <c r="BG170" i="9"/>
  <c r="BF170" i="9"/>
  <c r="T170" i="9"/>
  <c r="R170" i="9"/>
  <c r="P170" i="9"/>
  <c r="BI168" i="9"/>
  <c r="BH168" i="9"/>
  <c r="BG168" i="9"/>
  <c r="BF168" i="9"/>
  <c r="T168" i="9"/>
  <c r="R168" i="9"/>
  <c r="P168" i="9"/>
  <c r="BI167" i="9"/>
  <c r="BH167" i="9"/>
  <c r="BG167" i="9"/>
  <c r="BF167" i="9"/>
  <c r="T167" i="9"/>
  <c r="R167" i="9"/>
  <c r="P167" i="9"/>
  <c r="BI166" i="9"/>
  <c r="BH166" i="9"/>
  <c r="BG166" i="9"/>
  <c r="BF166" i="9"/>
  <c r="T166" i="9"/>
  <c r="R166" i="9"/>
  <c r="P166" i="9"/>
  <c r="BI165" i="9"/>
  <c r="BH165" i="9"/>
  <c r="BG165" i="9"/>
  <c r="BF165" i="9"/>
  <c r="T165" i="9"/>
  <c r="R165" i="9"/>
  <c r="P165" i="9"/>
  <c r="BI163" i="9"/>
  <c r="BH163" i="9"/>
  <c r="BG163" i="9"/>
  <c r="BF163" i="9"/>
  <c r="T163" i="9"/>
  <c r="R163" i="9"/>
  <c r="P163" i="9"/>
  <c r="BI162" i="9"/>
  <c r="BH162" i="9"/>
  <c r="BG162" i="9"/>
  <c r="BF162" i="9"/>
  <c r="T162" i="9"/>
  <c r="R162" i="9"/>
  <c r="P162" i="9"/>
  <c r="BI161" i="9"/>
  <c r="BH161" i="9"/>
  <c r="BG161" i="9"/>
  <c r="BF161" i="9"/>
  <c r="T161" i="9"/>
  <c r="R161" i="9"/>
  <c r="P161" i="9"/>
  <c r="BI160" i="9"/>
  <c r="BH160" i="9"/>
  <c r="BG160" i="9"/>
  <c r="BF160" i="9"/>
  <c r="T160" i="9"/>
  <c r="R160" i="9"/>
  <c r="P160" i="9"/>
  <c r="BI159" i="9"/>
  <c r="BH159" i="9"/>
  <c r="BG159" i="9"/>
  <c r="BF159" i="9"/>
  <c r="T159" i="9"/>
  <c r="R159" i="9"/>
  <c r="P159" i="9"/>
  <c r="BI158" i="9"/>
  <c r="BH158" i="9"/>
  <c r="BG158" i="9"/>
  <c r="BF158" i="9"/>
  <c r="T158" i="9"/>
  <c r="R158" i="9"/>
  <c r="P158" i="9"/>
  <c r="BI157" i="9"/>
  <c r="BH157" i="9"/>
  <c r="BG157" i="9"/>
  <c r="BF157" i="9"/>
  <c r="T157" i="9"/>
  <c r="R157" i="9"/>
  <c r="P157" i="9"/>
  <c r="BI156" i="9"/>
  <c r="BH156" i="9"/>
  <c r="BG156" i="9"/>
  <c r="BF156" i="9"/>
  <c r="T156" i="9"/>
  <c r="R156" i="9"/>
  <c r="P156" i="9"/>
  <c r="BI154" i="9"/>
  <c r="BH154" i="9"/>
  <c r="BG154" i="9"/>
  <c r="BF154" i="9"/>
  <c r="T154" i="9"/>
  <c r="T153" i="9" s="1"/>
  <c r="R154" i="9"/>
  <c r="R153" i="9" s="1"/>
  <c r="P154" i="9"/>
  <c r="P153" i="9"/>
  <c r="BI152" i="9"/>
  <c r="BH152" i="9"/>
  <c r="BG152" i="9"/>
  <c r="BF152" i="9"/>
  <c r="T152" i="9"/>
  <c r="R152" i="9"/>
  <c r="P152" i="9"/>
  <c r="BI151" i="9"/>
  <c r="BH151" i="9"/>
  <c r="BG151" i="9"/>
  <c r="BF151" i="9"/>
  <c r="T151" i="9"/>
  <c r="R151" i="9"/>
  <c r="P151" i="9"/>
  <c r="BI150" i="9"/>
  <c r="BH150" i="9"/>
  <c r="BG150" i="9"/>
  <c r="BF150" i="9"/>
  <c r="T150" i="9"/>
  <c r="R150" i="9"/>
  <c r="P150" i="9"/>
  <c r="BI149" i="9"/>
  <c r="BH149" i="9"/>
  <c r="BG149" i="9"/>
  <c r="BF149" i="9"/>
  <c r="T149" i="9"/>
  <c r="R149" i="9"/>
  <c r="P149" i="9"/>
  <c r="BI148" i="9"/>
  <c r="BH148" i="9"/>
  <c r="BG148" i="9"/>
  <c r="BF148" i="9"/>
  <c r="T148" i="9"/>
  <c r="R148" i="9"/>
  <c r="P148" i="9"/>
  <c r="BI147" i="9"/>
  <c r="BH147" i="9"/>
  <c r="BG147" i="9"/>
  <c r="BF147" i="9"/>
  <c r="T147" i="9"/>
  <c r="R147" i="9"/>
  <c r="P147" i="9"/>
  <c r="BI146" i="9"/>
  <c r="BH146" i="9"/>
  <c r="BG146" i="9"/>
  <c r="BF146" i="9"/>
  <c r="T146" i="9"/>
  <c r="R146" i="9"/>
  <c r="P146" i="9"/>
  <c r="BI145" i="9"/>
  <c r="BH145" i="9"/>
  <c r="BG145" i="9"/>
  <c r="BF145" i="9"/>
  <c r="T145" i="9"/>
  <c r="R145" i="9"/>
  <c r="P145" i="9"/>
  <c r="BI143" i="9"/>
  <c r="BH143" i="9"/>
  <c r="BG143" i="9"/>
  <c r="BF143" i="9"/>
  <c r="T143" i="9"/>
  <c r="R143" i="9"/>
  <c r="P143" i="9"/>
  <c r="BI142" i="9"/>
  <c r="BH142" i="9"/>
  <c r="BG142" i="9"/>
  <c r="BF142" i="9"/>
  <c r="T142" i="9"/>
  <c r="R142" i="9"/>
  <c r="P142" i="9"/>
  <c r="BI141" i="9"/>
  <c r="BH141" i="9"/>
  <c r="BG141" i="9"/>
  <c r="BF141" i="9"/>
  <c r="T141" i="9"/>
  <c r="R141" i="9"/>
  <c r="P141" i="9"/>
  <c r="BI140" i="9"/>
  <c r="BH140" i="9"/>
  <c r="BG140" i="9"/>
  <c r="BF140" i="9"/>
  <c r="T140" i="9"/>
  <c r="R140" i="9"/>
  <c r="P140" i="9"/>
  <c r="BI138" i="9"/>
  <c r="BH138" i="9"/>
  <c r="BG138" i="9"/>
  <c r="BF138" i="9"/>
  <c r="T138" i="9"/>
  <c r="R138" i="9"/>
  <c r="P138" i="9"/>
  <c r="BI137" i="9"/>
  <c r="BH137" i="9"/>
  <c r="BG137" i="9"/>
  <c r="BF137" i="9"/>
  <c r="T137" i="9"/>
  <c r="R137" i="9"/>
  <c r="P137" i="9"/>
  <c r="BI136" i="9"/>
  <c r="BH136" i="9"/>
  <c r="BG136" i="9"/>
  <c r="BF136" i="9"/>
  <c r="T136" i="9"/>
  <c r="R136" i="9"/>
  <c r="P136" i="9"/>
  <c r="BI135" i="9"/>
  <c r="BH135" i="9"/>
  <c r="BG135" i="9"/>
  <c r="BF135" i="9"/>
  <c r="T135" i="9"/>
  <c r="R135" i="9"/>
  <c r="P135" i="9"/>
  <c r="BI134" i="9"/>
  <c r="BH134" i="9"/>
  <c r="BG134" i="9"/>
  <c r="BF134" i="9"/>
  <c r="T134" i="9"/>
  <c r="R134" i="9"/>
  <c r="P134" i="9"/>
  <c r="BI133" i="9"/>
  <c r="BH133" i="9"/>
  <c r="BG133" i="9"/>
  <c r="BF133" i="9"/>
  <c r="T133" i="9"/>
  <c r="R133" i="9"/>
  <c r="P133" i="9"/>
  <c r="F125" i="9"/>
  <c r="E123" i="9"/>
  <c r="F93" i="9"/>
  <c r="E91" i="9"/>
  <c r="J28" i="9"/>
  <c r="E28" i="9"/>
  <c r="J96" i="9" s="1"/>
  <c r="J27" i="9"/>
  <c r="J25" i="9"/>
  <c r="E25" i="9"/>
  <c r="J95" i="9" s="1"/>
  <c r="J24" i="9"/>
  <c r="J22" i="9"/>
  <c r="E22" i="9"/>
  <c r="F128" i="9" s="1"/>
  <c r="J21" i="9"/>
  <c r="J19" i="9"/>
  <c r="E19" i="9"/>
  <c r="F127" i="9" s="1"/>
  <c r="J18" i="9"/>
  <c r="J16" i="9"/>
  <c r="J125" i="9" s="1"/>
  <c r="E7" i="9"/>
  <c r="E117" i="9" s="1"/>
  <c r="J41" i="8"/>
  <c r="J40" i="8"/>
  <c r="AY104" i="1" s="1"/>
  <c r="J39" i="8"/>
  <c r="AX104" i="1"/>
  <c r="BI214" i="8"/>
  <c r="BH214" i="8"/>
  <c r="BG214" i="8"/>
  <c r="BF214" i="8"/>
  <c r="T214" i="8"/>
  <c r="R214" i="8"/>
  <c r="P214" i="8"/>
  <c r="BI212" i="8"/>
  <c r="BH212" i="8"/>
  <c r="BG212" i="8"/>
  <c r="BF212" i="8"/>
  <c r="T212" i="8"/>
  <c r="R212" i="8"/>
  <c r="P212" i="8"/>
  <c r="BI211" i="8"/>
  <c r="BH211" i="8"/>
  <c r="BG211" i="8"/>
  <c r="BF211" i="8"/>
  <c r="T211" i="8"/>
  <c r="R211" i="8"/>
  <c r="P211" i="8"/>
  <c r="BI210" i="8"/>
  <c r="BH210" i="8"/>
  <c r="BG210" i="8"/>
  <c r="BF210" i="8"/>
  <c r="T210" i="8"/>
  <c r="R210" i="8"/>
  <c r="P210" i="8"/>
  <c r="BI209" i="8"/>
  <c r="BH209" i="8"/>
  <c r="BG209" i="8"/>
  <c r="BF209" i="8"/>
  <c r="T209" i="8"/>
  <c r="R209" i="8"/>
  <c r="P209" i="8"/>
  <c r="BI208" i="8"/>
  <c r="BH208" i="8"/>
  <c r="BG208" i="8"/>
  <c r="BF208" i="8"/>
  <c r="T208" i="8"/>
  <c r="R208" i="8"/>
  <c r="P208" i="8"/>
  <c r="BI207" i="8"/>
  <c r="BH207" i="8"/>
  <c r="BG207" i="8"/>
  <c r="BF207" i="8"/>
  <c r="T207" i="8"/>
  <c r="R207" i="8"/>
  <c r="P207" i="8"/>
  <c r="BI206" i="8"/>
  <c r="BH206" i="8"/>
  <c r="BG206" i="8"/>
  <c r="BF206" i="8"/>
  <c r="T206" i="8"/>
  <c r="R206" i="8"/>
  <c r="P206" i="8"/>
  <c r="BI205" i="8"/>
  <c r="BH205" i="8"/>
  <c r="BG205" i="8"/>
  <c r="BF205" i="8"/>
  <c r="T205" i="8"/>
  <c r="R205" i="8"/>
  <c r="P205" i="8"/>
  <c r="BI204" i="8"/>
  <c r="BH204" i="8"/>
  <c r="BG204" i="8"/>
  <c r="BF204" i="8"/>
  <c r="T204" i="8"/>
  <c r="R204" i="8"/>
  <c r="P204" i="8"/>
  <c r="BI203" i="8"/>
  <c r="BH203" i="8"/>
  <c r="BG203" i="8"/>
  <c r="BF203" i="8"/>
  <c r="T203" i="8"/>
  <c r="R203" i="8"/>
  <c r="P203" i="8"/>
  <c r="BI202" i="8"/>
  <c r="BH202" i="8"/>
  <c r="BG202" i="8"/>
  <c r="BF202" i="8"/>
  <c r="T202" i="8"/>
  <c r="R202" i="8"/>
  <c r="P202" i="8"/>
  <c r="BI201" i="8"/>
  <c r="BH201" i="8"/>
  <c r="BG201" i="8"/>
  <c r="BF201" i="8"/>
  <c r="T201" i="8"/>
  <c r="R201" i="8"/>
  <c r="P201" i="8"/>
  <c r="BI200" i="8"/>
  <c r="BH200" i="8"/>
  <c r="BG200" i="8"/>
  <c r="BF200" i="8"/>
  <c r="T200" i="8"/>
  <c r="R200" i="8"/>
  <c r="P200" i="8"/>
  <c r="BI199" i="8"/>
  <c r="BH199" i="8"/>
  <c r="BG199" i="8"/>
  <c r="BF199" i="8"/>
  <c r="T199" i="8"/>
  <c r="R199" i="8"/>
  <c r="P199" i="8"/>
  <c r="BI198" i="8"/>
  <c r="BH198" i="8"/>
  <c r="BG198" i="8"/>
  <c r="BF198" i="8"/>
  <c r="T198" i="8"/>
  <c r="R198" i="8"/>
  <c r="P198" i="8"/>
  <c r="BI197" i="8"/>
  <c r="BH197" i="8"/>
  <c r="BG197" i="8"/>
  <c r="BF197" i="8"/>
  <c r="T197" i="8"/>
  <c r="R197" i="8"/>
  <c r="P197" i="8"/>
  <c r="BI196" i="8"/>
  <c r="BH196" i="8"/>
  <c r="BG196" i="8"/>
  <c r="BF196" i="8"/>
  <c r="T196" i="8"/>
  <c r="R196" i="8"/>
  <c r="P196" i="8"/>
  <c r="BI195" i="8"/>
  <c r="BH195" i="8"/>
  <c r="BG195" i="8"/>
  <c r="BF195" i="8"/>
  <c r="T195" i="8"/>
  <c r="R195" i="8"/>
  <c r="P195" i="8"/>
  <c r="BI194" i="8"/>
  <c r="BH194" i="8"/>
  <c r="BG194" i="8"/>
  <c r="BF194" i="8"/>
  <c r="T194" i="8"/>
  <c r="R194" i="8"/>
  <c r="P194" i="8"/>
  <c r="BI193" i="8"/>
  <c r="BH193" i="8"/>
  <c r="BG193" i="8"/>
  <c r="BF193" i="8"/>
  <c r="T193" i="8"/>
  <c r="R193" i="8"/>
  <c r="P193" i="8"/>
  <c r="BI192" i="8"/>
  <c r="BH192" i="8"/>
  <c r="BG192" i="8"/>
  <c r="BF192" i="8"/>
  <c r="T192" i="8"/>
  <c r="R192" i="8"/>
  <c r="P192" i="8"/>
  <c r="BI190" i="8"/>
  <c r="BH190" i="8"/>
  <c r="BG190" i="8"/>
  <c r="BF190" i="8"/>
  <c r="T190" i="8"/>
  <c r="R190" i="8"/>
  <c r="P190" i="8"/>
  <c r="BI189" i="8"/>
  <c r="BH189" i="8"/>
  <c r="BG189" i="8"/>
  <c r="BF189" i="8"/>
  <c r="T189" i="8"/>
  <c r="R189" i="8"/>
  <c r="P189" i="8"/>
  <c r="BI188" i="8"/>
  <c r="BH188" i="8"/>
  <c r="BG188" i="8"/>
  <c r="BF188" i="8"/>
  <c r="T188" i="8"/>
  <c r="R188" i="8"/>
  <c r="P188" i="8"/>
  <c r="BI187" i="8"/>
  <c r="BH187" i="8"/>
  <c r="BG187" i="8"/>
  <c r="BF187" i="8"/>
  <c r="T187" i="8"/>
  <c r="R187" i="8"/>
  <c r="P187" i="8"/>
  <c r="BI186" i="8"/>
  <c r="BH186" i="8"/>
  <c r="BG186" i="8"/>
  <c r="BF186" i="8"/>
  <c r="T186" i="8"/>
  <c r="R186" i="8"/>
  <c r="P186" i="8"/>
  <c r="BI185" i="8"/>
  <c r="BH185" i="8"/>
  <c r="BG185" i="8"/>
  <c r="BF185" i="8"/>
  <c r="T185" i="8"/>
  <c r="R185" i="8"/>
  <c r="P185" i="8"/>
  <c r="BI184" i="8"/>
  <c r="BH184" i="8"/>
  <c r="BG184" i="8"/>
  <c r="BF184" i="8"/>
  <c r="T184" i="8"/>
  <c r="R184" i="8"/>
  <c r="P184" i="8"/>
  <c r="BI183" i="8"/>
  <c r="BH183" i="8"/>
  <c r="BG183" i="8"/>
  <c r="BF183" i="8"/>
  <c r="T183" i="8"/>
  <c r="R183" i="8"/>
  <c r="P183" i="8"/>
  <c r="BI180" i="8"/>
  <c r="BH180" i="8"/>
  <c r="BG180" i="8"/>
  <c r="BF180" i="8"/>
  <c r="T180" i="8"/>
  <c r="R180" i="8"/>
  <c r="P180" i="8"/>
  <c r="BI178" i="8"/>
  <c r="BH178" i="8"/>
  <c r="BG178" i="8"/>
  <c r="BF178" i="8"/>
  <c r="T178" i="8"/>
  <c r="R178" i="8"/>
  <c r="P178" i="8"/>
  <c r="BI177" i="8"/>
  <c r="BH177" i="8"/>
  <c r="BG177" i="8"/>
  <c r="BF177" i="8"/>
  <c r="T177" i="8"/>
  <c r="R177" i="8"/>
  <c r="P177" i="8"/>
  <c r="BI176" i="8"/>
  <c r="BH176" i="8"/>
  <c r="BG176" i="8"/>
  <c r="BF176" i="8"/>
  <c r="T176" i="8"/>
  <c r="R176" i="8"/>
  <c r="P176" i="8"/>
  <c r="BI175" i="8"/>
  <c r="BH175" i="8"/>
  <c r="BG175" i="8"/>
  <c r="BF175" i="8"/>
  <c r="T175" i="8"/>
  <c r="R175" i="8"/>
  <c r="P175" i="8"/>
  <c r="BI174" i="8"/>
  <c r="BH174" i="8"/>
  <c r="BG174" i="8"/>
  <c r="BF174" i="8"/>
  <c r="T174" i="8"/>
  <c r="R174" i="8"/>
  <c r="P174" i="8"/>
  <c r="BI173" i="8"/>
  <c r="BH173" i="8"/>
  <c r="BG173" i="8"/>
  <c r="BF173" i="8"/>
  <c r="T173" i="8"/>
  <c r="R173" i="8"/>
  <c r="P173" i="8"/>
  <c r="BI172" i="8"/>
  <c r="BH172" i="8"/>
  <c r="BG172" i="8"/>
  <c r="BF172" i="8"/>
  <c r="T172" i="8"/>
  <c r="R172" i="8"/>
  <c r="P172" i="8"/>
  <c r="BI171" i="8"/>
  <c r="BH171" i="8"/>
  <c r="BG171" i="8"/>
  <c r="BF171" i="8"/>
  <c r="T171" i="8"/>
  <c r="R171" i="8"/>
  <c r="P171" i="8"/>
  <c r="BI170" i="8"/>
  <c r="BH170" i="8"/>
  <c r="BG170" i="8"/>
  <c r="BF170" i="8"/>
  <c r="T170" i="8"/>
  <c r="R170" i="8"/>
  <c r="P170" i="8"/>
  <c r="BI169" i="8"/>
  <c r="BH169" i="8"/>
  <c r="BG169" i="8"/>
  <c r="BF169" i="8"/>
  <c r="T169" i="8"/>
  <c r="R169" i="8"/>
  <c r="P169" i="8"/>
  <c r="BI168" i="8"/>
  <c r="BH168" i="8"/>
  <c r="BG168" i="8"/>
  <c r="BF168" i="8"/>
  <c r="T168" i="8"/>
  <c r="R168" i="8"/>
  <c r="P168" i="8"/>
  <c r="BI167" i="8"/>
  <c r="BH167" i="8"/>
  <c r="BG167" i="8"/>
  <c r="BF167" i="8"/>
  <c r="T167" i="8"/>
  <c r="R167" i="8"/>
  <c r="P167" i="8"/>
  <c r="BI166" i="8"/>
  <c r="BH166" i="8"/>
  <c r="BG166" i="8"/>
  <c r="BF166" i="8"/>
  <c r="T166" i="8"/>
  <c r="R166" i="8"/>
  <c r="P166" i="8"/>
  <c r="BI165" i="8"/>
  <c r="BH165" i="8"/>
  <c r="BG165" i="8"/>
  <c r="BF165" i="8"/>
  <c r="T165" i="8"/>
  <c r="R165" i="8"/>
  <c r="P165" i="8"/>
  <c r="BI163" i="8"/>
  <c r="BH163" i="8"/>
  <c r="BG163" i="8"/>
  <c r="BF163" i="8"/>
  <c r="T163" i="8"/>
  <c r="R163" i="8"/>
  <c r="P163" i="8"/>
  <c r="BI162" i="8"/>
  <c r="BH162" i="8"/>
  <c r="BG162" i="8"/>
  <c r="BF162" i="8"/>
  <c r="T162" i="8"/>
  <c r="R162" i="8"/>
  <c r="P162" i="8"/>
  <c r="BI161" i="8"/>
  <c r="BH161" i="8"/>
  <c r="BG161" i="8"/>
  <c r="BF161" i="8"/>
  <c r="T161" i="8"/>
  <c r="R161" i="8"/>
  <c r="P161" i="8"/>
  <c r="BI160" i="8"/>
  <c r="BH160" i="8"/>
  <c r="BG160" i="8"/>
  <c r="BF160" i="8"/>
  <c r="T160" i="8"/>
  <c r="R160" i="8"/>
  <c r="P160" i="8"/>
  <c r="BI159" i="8"/>
  <c r="BH159" i="8"/>
  <c r="BG159" i="8"/>
  <c r="BF159" i="8"/>
  <c r="T159" i="8"/>
  <c r="R159" i="8"/>
  <c r="P159" i="8"/>
  <c r="BI157" i="8"/>
  <c r="BH157" i="8"/>
  <c r="BG157" i="8"/>
  <c r="BF157" i="8"/>
  <c r="T157" i="8"/>
  <c r="R157" i="8"/>
  <c r="P157" i="8"/>
  <c r="BI156" i="8"/>
  <c r="BH156" i="8"/>
  <c r="BG156" i="8"/>
  <c r="BF156" i="8"/>
  <c r="T156" i="8"/>
  <c r="R156" i="8"/>
  <c r="P156" i="8"/>
  <c r="BI155" i="8"/>
  <c r="BH155" i="8"/>
  <c r="BG155" i="8"/>
  <c r="BF155" i="8"/>
  <c r="T155" i="8"/>
  <c r="R155" i="8"/>
  <c r="P155" i="8"/>
  <c r="BI154" i="8"/>
  <c r="BH154" i="8"/>
  <c r="BG154" i="8"/>
  <c r="BF154" i="8"/>
  <c r="T154" i="8"/>
  <c r="R154" i="8"/>
  <c r="P154" i="8"/>
  <c r="BI153" i="8"/>
  <c r="BH153" i="8"/>
  <c r="BG153" i="8"/>
  <c r="BF153" i="8"/>
  <c r="T153" i="8"/>
  <c r="R153" i="8"/>
  <c r="P153" i="8"/>
  <c r="BI152" i="8"/>
  <c r="BH152" i="8"/>
  <c r="BG152" i="8"/>
  <c r="BF152" i="8"/>
  <c r="T152" i="8"/>
  <c r="R152" i="8"/>
  <c r="P152" i="8"/>
  <c r="BI151" i="8"/>
  <c r="BH151" i="8"/>
  <c r="BG151" i="8"/>
  <c r="BF151" i="8"/>
  <c r="T151" i="8"/>
  <c r="R151" i="8"/>
  <c r="P151" i="8"/>
  <c r="BI150" i="8"/>
  <c r="BH150" i="8"/>
  <c r="BG150" i="8"/>
  <c r="BF150" i="8"/>
  <c r="T150" i="8"/>
  <c r="R150" i="8"/>
  <c r="P150" i="8"/>
  <c r="BI149" i="8"/>
  <c r="BH149" i="8"/>
  <c r="BG149" i="8"/>
  <c r="BF149" i="8"/>
  <c r="T149" i="8"/>
  <c r="R149" i="8"/>
  <c r="P149" i="8"/>
  <c r="BI148" i="8"/>
  <c r="BH148" i="8"/>
  <c r="BG148" i="8"/>
  <c r="BF148" i="8"/>
  <c r="T148" i="8"/>
  <c r="R148" i="8"/>
  <c r="P148" i="8"/>
  <c r="BI147" i="8"/>
  <c r="BH147" i="8"/>
  <c r="BG147" i="8"/>
  <c r="BF147" i="8"/>
  <c r="T147" i="8"/>
  <c r="R147" i="8"/>
  <c r="P147" i="8"/>
  <c r="BI146" i="8"/>
  <c r="BH146" i="8"/>
  <c r="BG146" i="8"/>
  <c r="BF146" i="8"/>
  <c r="T146" i="8"/>
  <c r="R146" i="8"/>
  <c r="P146" i="8"/>
  <c r="BI145" i="8"/>
  <c r="BH145" i="8"/>
  <c r="BG145" i="8"/>
  <c r="BF145" i="8"/>
  <c r="T145" i="8"/>
  <c r="R145" i="8"/>
  <c r="P145" i="8"/>
  <c r="BI144" i="8"/>
  <c r="BH144" i="8"/>
  <c r="BG144" i="8"/>
  <c r="BF144" i="8"/>
  <c r="T144" i="8"/>
  <c r="R144" i="8"/>
  <c r="P144" i="8"/>
  <c r="BI143" i="8"/>
  <c r="BH143" i="8"/>
  <c r="BG143" i="8"/>
  <c r="BF143" i="8"/>
  <c r="T143" i="8"/>
  <c r="R143" i="8"/>
  <c r="P143" i="8"/>
  <c r="BI142" i="8"/>
  <c r="BH142" i="8"/>
  <c r="BG142" i="8"/>
  <c r="BF142" i="8"/>
  <c r="T142" i="8"/>
  <c r="R142" i="8"/>
  <c r="P142" i="8"/>
  <c r="BI141" i="8"/>
  <c r="BH141" i="8"/>
  <c r="BG141" i="8"/>
  <c r="BF141" i="8"/>
  <c r="T141" i="8"/>
  <c r="R141" i="8"/>
  <c r="P141" i="8"/>
  <c r="BI140" i="8"/>
  <c r="BH140" i="8"/>
  <c r="BG140" i="8"/>
  <c r="BF140" i="8"/>
  <c r="T140" i="8"/>
  <c r="R140" i="8"/>
  <c r="P140" i="8"/>
  <c r="BI139" i="8"/>
  <c r="BH139" i="8"/>
  <c r="BG139" i="8"/>
  <c r="BF139" i="8"/>
  <c r="T139" i="8"/>
  <c r="R139" i="8"/>
  <c r="P139" i="8"/>
  <c r="BI136" i="8"/>
  <c r="BH136" i="8"/>
  <c r="BG136" i="8"/>
  <c r="BF136" i="8"/>
  <c r="T136" i="8"/>
  <c r="R136" i="8"/>
  <c r="P136" i="8"/>
  <c r="BI134" i="8"/>
  <c r="BH134" i="8"/>
  <c r="BG134" i="8"/>
  <c r="BF134" i="8"/>
  <c r="T134" i="8"/>
  <c r="R134" i="8"/>
  <c r="P134" i="8"/>
  <c r="BI133" i="8"/>
  <c r="BH133" i="8"/>
  <c r="BG133" i="8"/>
  <c r="BF133" i="8"/>
  <c r="T133" i="8"/>
  <c r="R133" i="8"/>
  <c r="P133" i="8"/>
  <c r="BI131" i="8"/>
  <c r="BH131" i="8"/>
  <c r="BG131" i="8"/>
  <c r="BF131" i="8"/>
  <c r="T131" i="8"/>
  <c r="R131" i="8"/>
  <c r="P131" i="8"/>
  <c r="BI130" i="8"/>
  <c r="BH130" i="8"/>
  <c r="BG130" i="8"/>
  <c r="BF130" i="8"/>
  <c r="T130" i="8"/>
  <c r="R130" i="8"/>
  <c r="P130" i="8"/>
  <c r="BI129" i="8"/>
  <c r="BH129" i="8"/>
  <c r="BG129" i="8"/>
  <c r="BF129" i="8"/>
  <c r="T129" i="8"/>
  <c r="R129" i="8"/>
  <c r="P129" i="8"/>
  <c r="F121" i="8"/>
  <c r="E119" i="8"/>
  <c r="F93" i="8"/>
  <c r="E91" i="8"/>
  <c r="J28" i="8"/>
  <c r="E28" i="8"/>
  <c r="J124" i="8" s="1"/>
  <c r="J27" i="8"/>
  <c r="J25" i="8"/>
  <c r="E25" i="8"/>
  <c r="J95" i="8" s="1"/>
  <c r="J24" i="8"/>
  <c r="J22" i="8"/>
  <c r="E22" i="8"/>
  <c r="F124" i="8" s="1"/>
  <c r="J21" i="8"/>
  <c r="J19" i="8"/>
  <c r="E19" i="8"/>
  <c r="F123" i="8" s="1"/>
  <c r="J18" i="8"/>
  <c r="J16" i="8"/>
  <c r="J121" i="8" s="1"/>
  <c r="E7" i="8"/>
  <c r="E85" i="8" s="1"/>
  <c r="J41" i="7"/>
  <c r="J40" i="7"/>
  <c r="AY103" i="1" s="1"/>
  <c r="J39" i="7"/>
  <c r="AX103" i="1" s="1"/>
  <c r="BI170" i="7"/>
  <c r="BH170" i="7"/>
  <c r="BG170" i="7"/>
  <c r="BF170" i="7"/>
  <c r="T170" i="7"/>
  <c r="R170" i="7"/>
  <c r="P170" i="7"/>
  <c r="BI169" i="7"/>
  <c r="BH169" i="7"/>
  <c r="BG169" i="7"/>
  <c r="BF169" i="7"/>
  <c r="T169" i="7"/>
  <c r="R169" i="7"/>
  <c r="P169" i="7"/>
  <c r="BI167" i="7"/>
  <c r="BH167" i="7"/>
  <c r="BG167" i="7"/>
  <c r="BF167" i="7"/>
  <c r="T167" i="7"/>
  <c r="R167" i="7"/>
  <c r="P167" i="7"/>
  <c r="BI166" i="7"/>
  <c r="BH166" i="7"/>
  <c r="BG166" i="7"/>
  <c r="BF166" i="7"/>
  <c r="T166" i="7"/>
  <c r="R166" i="7"/>
  <c r="P166" i="7"/>
  <c r="BI165" i="7"/>
  <c r="BH165" i="7"/>
  <c r="BG165" i="7"/>
  <c r="BF165" i="7"/>
  <c r="T165" i="7"/>
  <c r="R165" i="7"/>
  <c r="P165" i="7"/>
  <c r="BI164" i="7"/>
  <c r="BH164" i="7"/>
  <c r="BG164" i="7"/>
  <c r="BF164" i="7"/>
  <c r="T164" i="7"/>
  <c r="R164" i="7"/>
  <c r="P164" i="7"/>
  <c r="BI162" i="7"/>
  <c r="BH162" i="7"/>
  <c r="BG162" i="7"/>
  <c r="BF162" i="7"/>
  <c r="T162" i="7"/>
  <c r="T161" i="7" s="1"/>
  <c r="R162" i="7"/>
  <c r="R161" i="7" s="1"/>
  <c r="P162" i="7"/>
  <c r="P161" i="7" s="1"/>
  <c r="BI160" i="7"/>
  <c r="BH160" i="7"/>
  <c r="BG160" i="7"/>
  <c r="BF160" i="7"/>
  <c r="T160" i="7"/>
  <c r="R160" i="7"/>
  <c r="P160" i="7"/>
  <c r="BI159" i="7"/>
  <c r="BH159" i="7"/>
  <c r="BG159" i="7"/>
  <c r="BF159" i="7"/>
  <c r="T159" i="7"/>
  <c r="R159" i="7"/>
  <c r="P159" i="7"/>
  <c r="BI158" i="7"/>
  <c r="BH158" i="7"/>
  <c r="BG158" i="7"/>
  <c r="BF158" i="7"/>
  <c r="T158" i="7"/>
  <c r="R158" i="7"/>
  <c r="P158" i="7"/>
  <c r="BI157" i="7"/>
  <c r="BH157" i="7"/>
  <c r="BG157" i="7"/>
  <c r="BF157" i="7"/>
  <c r="T157" i="7"/>
  <c r="R157" i="7"/>
  <c r="P157" i="7"/>
  <c r="BI156" i="7"/>
  <c r="BH156" i="7"/>
  <c r="BG156" i="7"/>
  <c r="BF156" i="7"/>
  <c r="T156" i="7"/>
  <c r="R156" i="7"/>
  <c r="P156" i="7"/>
  <c r="BI155" i="7"/>
  <c r="BH155" i="7"/>
  <c r="BG155" i="7"/>
  <c r="BF155" i="7"/>
  <c r="T155" i="7"/>
  <c r="R155" i="7"/>
  <c r="P155" i="7"/>
  <c r="BI154" i="7"/>
  <c r="BH154" i="7"/>
  <c r="BG154" i="7"/>
  <c r="BF154" i="7"/>
  <c r="T154" i="7"/>
  <c r="R154" i="7"/>
  <c r="P154" i="7"/>
  <c r="BI153" i="7"/>
  <c r="BH153" i="7"/>
  <c r="BG153" i="7"/>
  <c r="BF153" i="7"/>
  <c r="T153" i="7"/>
  <c r="R153" i="7"/>
  <c r="P153" i="7"/>
  <c r="BI152" i="7"/>
  <c r="BH152" i="7"/>
  <c r="BG152" i="7"/>
  <c r="BF152" i="7"/>
  <c r="T152" i="7"/>
  <c r="R152" i="7"/>
  <c r="P152" i="7"/>
  <c r="BI151" i="7"/>
  <c r="BH151" i="7"/>
  <c r="BG151" i="7"/>
  <c r="BF151" i="7"/>
  <c r="T151" i="7"/>
  <c r="R151" i="7"/>
  <c r="P151" i="7"/>
  <c r="BI149" i="7"/>
  <c r="BH149" i="7"/>
  <c r="BG149" i="7"/>
  <c r="BF149" i="7"/>
  <c r="T149" i="7"/>
  <c r="R149" i="7"/>
  <c r="P149" i="7"/>
  <c r="BI148" i="7"/>
  <c r="BH148" i="7"/>
  <c r="BG148" i="7"/>
  <c r="BF148" i="7"/>
  <c r="T148" i="7"/>
  <c r="R148" i="7"/>
  <c r="P148" i="7"/>
  <c r="BI147" i="7"/>
  <c r="BH147" i="7"/>
  <c r="BG147" i="7"/>
  <c r="BF147" i="7"/>
  <c r="T147" i="7"/>
  <c r="R147" i="7"/>
  <c r="P147" i="7"/>
  <c r="BI146" i="7"/>
  <c r="BH146" i="7"/>
  <c r="BG146" i="7"/>
  <c r="BF146" i="7"/>
  <c r="T146" i="7"/>
  <c r="R146" i="7"/>
  <c r="P146" i="7"/>
  <c r="BI145" i="7"/>
  <c r="BH145" i="7"/>
  <c r="BG145" i="7"/>
  <c r="BF145" i="7"/>
  <c r="T145" i="7"/>
  <c r="R145" i="7"/>
  <c r="P145" i="7"/>
  <c r="BI144" i="7"/>
  <c r="BH144" i="7"/>
  <c r="BG144" i="7"/>
  <c r="BF144" i="7"/>
  <c r="T144" i="7"/>
  <c r="R144" i="7"/>
  <c r="P144" i="7"/>
  <c r="BI143" i="7"/>
  <c r="BH143" i="7"/>
  <c r="BG143" i="7"/>
  <c r="BF143" i="7"/>
  <c r="T143" i="7"/>
  <c r="R143" i="7"/>
  <c r="P143" i="7"/>
  <c r="BI142" i="7"/>
  <c r="BH142" i="7"/>
  <c r="BG142" i="7"/>
  <c r="BF142" i="7"/>
  <c r="T142" i="7"/>
  <c r="R142" i="7"/>
  <c r="P142" i="7"/>
  <c r="BI141" i="7"/>
  <c r="BH141" i="7"/>
  <c r="BG141" i="7"/>
  <c r="BF141" i="7"/>
  <c r="T141" i="7"/>
  <c r="R141" i="7"/>
  <c r="P141" i="7"/>
  <c r="BI139" i="7"/>
  <c r="BH139" i="7"/>
  <c r="BG139" i="7"/>
  <c r="BF139" i="7"/>
  <c r="T139" i="7"/>
  <c r="R139" i="7"/>
  <c r="P139" i="7"/>
  <c r="BI138" i="7"/>
  <c r="BH138" i="7"/>
  <c r="BG138" i="7"/>
  <c r="BF138" i="7"/>
  <c r="T138" i="7"/>
  <c r="R138" i="7"/>
  <c r="P138" i="7"/>
  <c r="BI137" i="7"/>
  <c r="BH137" i="7"/>
  <c r="BG137" i="7"/>
  <c r="BF137" i="7"/>
  <c r="T137" i="7"/>
  <c r="R137" i="7"/>
  <c r="P137" i="7"/>
  <c r="BI135" i="7"/>
  <c r="BH135" i="7"/>
  <c r="BG135" i="7"/>
  <c r="BF135" i="7"/>
  <c r="T135" i="7"/>
  <c r="R135" i="7"/>
  <c r="P135" i="7"/>
  <c r="BI134" i="7"/>
  <c r="BH134" i="7"/>
  <c r="BG134" i="7"/>
  <c r="BF134" i="7"/>
  <c r="T134" i="7"/>
  <c r="R134" i="7"/>
  <c r="P134" i="7"/>
  <c r="BI133" i="7"/>
  <c r="BH133" i="7"/>
  <c r="BG133" i="7"/>
  <c r="BF133" i="7"/>
  <c r="T133" i="7"/>
  <c r="R133" i="7"/>
  <c r="P133" i="7"/>
  <c r="F125" i="7"/>
  <c r="E123" i="7"/>
  <c r="F93" i="7"/>
  <c r="E91" i="7"/>
  <c r="J28" i="7"/>
  <c r="E28" i="7"/>
  <c r="J128" i="7" s="1"/>
  <c r="J27" i="7"/>
  <c r="J25" i="7"/>
  <c r="E25" i="7"/>
  <c r="J95" i="7" s="1"/>
  <c r="J24" i="7"/>
  <c r="J22" i="7"/>
  <c r="E22" i="7"/>
  <c r="F96" i="7" s="1"/>
  <c r="J21" i="7"/>
  <c r="J19" i="7"/>
  <c r="E19" i="7"/>
  <c r="F127" i="7" s="1"/>
  <c r="J18" i="7"/>
  <c r="J16" i="7"/>
  <c r="J125" i="7" s="1"/>
  <c r="E7" i="7"/>
  <c r="E85" i="7" s="1"/>
  <c r="J41" i="6"/>
  <c r="J40" i="6"/>
  <c r="AY102" i="1"/>
  <c r="J39" i="6"/>
  <c r="AX102" i="1" s="1"/>
  <c r="BI127" i="6"/>
  <c r="BH127" i="6"/>
  <c r="BG127" i="6"/>
  <c r="BF127" i="6"/>
  <c r="F38" i="6" s="1"/>
  <c r="BA102" i="1" s="1"/>
  <c r="T127" i="6"/>
  <c r="T126" i="6"/>
  <c r="T125" i="6" s="1"/>
  <c r="R127" i="6"/>
  <c r="R126" i="6" s="1"/>
  <c r="R125" i="6" s="1"/>
  <c r="P127" i="6"/>
  <c r="P126" i="6" s="1"/>
  <c r="P125" i="6" s="1"/>
  <c r="AU102" i="1" s="1"/>
  <c r="F122" i="6"/>
  <c r="J121" i="6"/>
  <c r="F121" i="6"/>
  <c r="F119" i="6"/>
  <c r="E117" i="6"/>
  <c r="F96" i="6"/>
  <c r="J95" i="6"/>
  <c r="F95" i="6"/>
  <c r="F93" i="6"/>
  <c r="E91" i="6"/>
  <c r="J28" i="6"/>
  <c r="E28" i="6"/>
  <c r="J122" i="6" s="1"/>
  <c r="J27" i="6"/>
  <c r="J16" i="6"/>
  <c r="J119" i="6" s="1"/>
  <c r="E7" i="6"/>
  <c r="E111" i="6" s="1"/>
  <c r="J41" i="5"/>
  <c r="J40" i="5"/>
  <c r="AY101" i="1" s="1"/>
  <c r="J39" i="5"/>
  <c r="AX101" i="1" s="1"/>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6" i="5"/>
  <c r="BH166" i="5"/>
  <c r="BG166" i="5"/>
  <c r="BF166" i="5"/>
  <c r="T166" i="5"/>
  <c r="R166" i="5"/>
  <c r="P166" i="5"/>
  <c r="BI165" i="5"/>
  <c r="BH165" i="5"/>
  <c r="BG165" i="5"/>
  <c r="BF165" i="5"/>
  <c r="T165" i="5"/>
  <c r="R165" i="5"/>
  <c r="P165" i="5"/>
  <c r="BI164" i="5"/>
  <c r="BH164" i="5"/>
  <c r="BG164" i="5"/>
  <c r="BF164" i="5"/>
  <c r="T164" i="5"/>
  <c r="R164" i="5"/>
  <c r="P164" i="5"/>
  <c r="BI163" i="5"/>
  <c r="BH163" i="5"/>
  <c r="BG163" i="5"/>
  <c r="BF163" i="5"/>
  <c r="T163" i="5"/>
  <c r="R163" i="5"/>
  <c r="P163" i="5"/>
  <c r="BI162" i="5"/>
  <c r="BH162" i="5"/>
  <c r="BG162" i="5"/>
  <c r="BF162" i="5"/>
  <c r="T162" i="5"/>
  <c r="R162" i="5"/>
  <c r="P162" i="5"/>
  <c r="BI161" i="5"/>
  <c r="BH161" i="5"/>
  <c r="BG161" i="5"/>
  <c r="BF161" i="5"/>
  <c r="T161" i="5"/>
  <c r="R161" i="5"/>
  <c r="P161" i="5"/>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4" i="5"/>
  <c r="BH154" i="5"/>
  <c r="BG154" i="5"/>
  <c r="BF154" i="5"/>
  <c r="T154" i="5"/>
  <c r="R154" i="5"/>
  <c r="P154"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39" i="5"/>
  <c r="BH139" i="5"/>
  <c r="BG139" i="5"/>
  <c r="BF139" i="5"/>
  <c r="T139" i="5"/>
  <c r="R139" i="5"/>
  <c r="P139" i="5"/>
  <c r="BI138" i="5"/>
  <c r="BH138" i="5"/>
  <c r="BG138" i="5"/>
  <c r="BF138" i="5"/>
  <c r="T138" i="5"/>
  <c r="R138" i="5"/>
  <c r="P138"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1" i="5"/>
  <c r="BH131" i="5"/>
  <c r="BG131" i="5"/>
  <c r="BF131" i="5"/>
  <c r="T131" i="5"/>
  <c r="R131" i="5"/>
  <c r="P131" i="5"/>
  <c r="F123" i="5"/>
  <c r="E121" i="5"/>
  <c r="F93" i="5"/>
  <c r="E91" i="5"/>
  <c r="J28" i="5"/>
  <c r="E28" i="5"/>
  <c r="J126" i="5" s="1"/>
  <c r="J27" i="5"/>
  <c r="J25" i="5"/>
  <c r="E25" i="5"/>
  <c r="J95" i="5" s="1"/>
  <c r="J24" i="5"/>
  <c r="J22" i="5"/>
  <c r="E22" i="5"/>
  <c r="F96" i="5" s="1"/>
  <c r="J21" i="5"/>
  <c r="J19" i="5"/>
  <c r="E19" i="5"/>
  <c r="F95" i="5" s="1"/>
  <c r="J18" i="5"/>
  <c r="J16" i="5"/>
  <c r="J93" i="5" s="1"/>
  <c r="E7" i="5"/>
  <c r="E115" i="5" s="1"/>
  <c r="J41" i="4"/>
  <c r="J40" i="4"/>
  <c r="AY100" i="1" s="1"/>
  <c r="J39" i="4"/>
  <c r="AX100" i="1" s="1"/>
  <c r="BI197" i="4"/>
  <c r="BH197" i="4"/>
  <c r="BG197" i="4"/>
  <c r="BF197" i="4"/>
  <c r="BI194" i="4"/>
  <c r="BH194" i="4"/>
  <c r="BG194" i="4"/>
  <c r="BF194" i="4"/>
  <c r="BI191" i="4"/>
  <c r="BH191" i="4"/>
  <c r="BG191" i="4"/>
  <c r="BF191" i="4"/>
  <c r="BI189" i="4"/>
  <c r="BH189" i="4"/>
  <c r="BG189" i="4"/>
  <c r="BF189" i="4"/>
  <c r="BI187" i="4"/>
  <c r="BH187" i="4"/>
  <c r="BG187" i="4"/>
  <c r="BF187" i="4"/>
  <c r="BI185" i="4"/>
  <c r="BH185" i="4"/>
  <c r="BG185" i="4"/>
  <c r="BF185" i="4"/>
  <c r="BI183" i="4"/>
  <c r="BH183" i="4"/>
  <c r="BG183" i="4"/>
  <c r="BF183" i="4"/>
  <c r="BI181" i="4"/>
  <c r="BH181" i="4"/>
  <c r="BG181" i="4"/>
  <c r="BF181" i="4"/>
  <c r="BI180" i="4"/>
  <c r="BH180" i="4"/>
  <c r="BG180" i="4"/>
  <c r="BF180" i="4"/>
  <c r="BI179" i="4"/>
  <c r="BH179" i="4"/>
  <c r="BG179" i="4"/>
  <c r="BF179" i="4"/>
  <c r="BI175" i="4"/>
  <c r="BH175" i="4"/>
  <c r="BG175" i="4"/>
  <c r="BF175" i="4"/>
  <c r="BI171" i="4"/>
  <c r="BH171" i="4"/>
  <c r="BG171" i="4"/>
  <c r="BF171" i="4"/>
  <c r="BI169" i="4"/>
  <c r="BH169" i="4"/>
  <c r="BG169" i="4"/>
  <c r="BF169" i="4"/>
  <c r="BI166" i="4"/>
  <c r="BH166" i="4"/>
  <c r="BG166" i="4"/>
  <c r="BF166" i="4"/>
  <c r="BI163" i="4"/>
  <c r="BH163" i="4"/>
  <c r="BG163" i="4"/>
  <c r="BF163" i="4"/>
  <c r="BI159" i="4"/>
  <c r="BH159" i="4"/>
  <c r="BG159" i="4"/>
  <c r="BF159" i="4"/>
  <c r="BI156" i="4"/>
  <c r="BH156" i="4"/>
  <c r="BG156" i="4"/>
  <c r="BF156" i="4"/>
  <c r="BI155" i="4"/>
  <c r="BH155" i="4"/>
  <c r="BG155" i="4"/>
  <c r="BF155" i="4"/>
  <c r="BI154" i="4"/>
  <c r="BH154" i="4"/>
  <c r="BG154" i="4"/>
  <c r="BF154" i="4"/>
  <c r="BI152" i="4"/>
  <c r="BH152" i="4"/>
  <c r="BG152" i="4"/>
  <c r="BF152" i="4"/>
  <c r="BI149" i="4"/>
  <c r="BH149" i="4"/>
  <c r="BG149" i="4"/>
  <c r="BF149" i="4"/>
  <c r="BI146" i="4"/>
  <c r="BH146" i="4"/>
  <c r="BG146" i="4"/>
  <c r="BF146" i="4"/>
  <c r="BI145" i="4"/>
  <c r="BH145" i="4"/>
  <c r="BG145" i="4"/>
  <c r="BF145" i="4"/>
  <c r="BI144" i="4"/>
  <c r="BH144" i="4"/>
  <c r="BG144" i="4"/>
  <c r="BF144" i="4"/>
  <c r="BI141" i="4"/>
  <c r="BH141" i="4"/>
  <c r="BG141" i="4"/>
  <c r="BF141" i="4"/>
  <c r="BI137" i="4"/>
  <c r="BH137" i="4"/>
  <c r="BG137" i="4"/>
  <c r="BF137" i="4"/>
  <c r="BI133" i="4"/>
  <c r="BH133" i="4"/>
  <c r="BG133" i="4"/>
  <c r="BF133" i="4"/>
  <c r="F127" i="4"/>
  <c r="J126" i="4"/>
  <c r="F126" i="4"/>
  <c r="F124" i="4"/>
  <c r="E122" i="4"/>
  <c r="F96" i="4"/>
  <c r="J95" i="4"/>
  <c r="F95" i="4"/>
  <c r="F93" i="4"/>
  <c r="E91" i="4"/>
  <c r="J28" i="4"/>
  <c r="E28" i="4"/>
  <c r="J96" i="4" s="1"/>
  <c r="J27" i="4"/>
  <c r="J16" i="4"/>
  <c r="J124" i="4" s="1"/>
  <c r="E7" i="4"/>
  <c r="E116" i="4" s="1"/>
  <c r="J41" i="3"/>
  <c r="J40" i="3"/>
  <c r="AY98" i="1" s="1"/>
  <c r="J39" i="3"/>
  <c r="AX98" i="1" s="1"/>
  <c r="BI508" i="3"/>
  <c r="BH508" i="3"/>
  <c r="BG508" i="3"/>
  <c r="BF508" i="3"/>
  <c r="BI502" i="3"/>
  <c r="BH502" i="3"/>
  <c r="BG502" i="3"/>
  <c r="BF502" i="3"/>
  <c r="BI496" i="3"/>
  <c r="BH496" i="3"/>
  <c r="BG496" i="3"/>
  <c r="BF496" i="3"/>
  <c r="BI493" i="3"/>
  <c r="BH493" i="3"/>
  <c r="BG493" i="3"/>
  <c r="BF493" i="3"/>
  <c r="BI491" i="3"/>
  <c r="BH491" i="3"/>
  <c r="BG491" i="3"/>
  <c r="BF491" i="3"/>
  <c r="BI489" i="3"/>
  <c r="BH489" i="3"/>
  <c r="BG489" i="3"/>
  <c r="BF489" i="3"/>
  <c r="BI487" i="3"/>
  <c r="BH487" i="3"/>
  <c r="BG487" i="3"/>
  <c r="BF487" i="3"/>
  <c r="BI485" i="3"/>
  <c r="BH485" i="3"/>
  <c r="BG485" i="3"/>
  <c r="BF485" i="3"/>
  <c r="BI482" i="3"/>
  <c r="BH482" i="3"/>
  <c r="BG482" i="3"/>
  <c r="BF482" i="3"/>
  <c r="BI479" i="3"/>
  <c r="BH479" i="3"/>
  <c r="BG479" i="3"/>
  <c r="BF479" i="3"/>
  <c r="BI477" i="3"/>
  <c r="BH477" i="3"/>
  <c r="BG477" i="3"/>
  <c r="BF477" i="3"/>
  <c r="BI475" i="3"/>
  <c r="BH475" i="3"/>
  <c r="BG475" i="3"/>
  <c r="BF475" i="3"/>
  <c r="BI473" i="3"/>
  <c r="BH473" i="3"/>
  <c r="BG473" i="3"/>
  <c r="BF473" i="3"/>
  <c r="BI471" i="3"/>
  <c r="BH471" i="3"/>
  <c r="BG471" i="3"/>
  <c r="BF471" i="3"/>
  <c r="BI469" i="3"/>
  <c r="BH469" i="3"/>
  <c r="BG469" i="3"/>
  <c r="BF469" i="3"/>
  <c r="BI467" i="3"/>
  <c r="BH467" i="3"/>
  <c r="BG467" i="3"/>
  <c r="BF467" i="3"/>
  <c r="BI465" i="3"/>
  <c r="BH465" i="3"/>
  <c r="BG465" i="3"/>
  <c r="BF465" i="3"/>
  <c r="BI463" i="3"/>
  <c r="BH463" i="3"/>
  <c r="BG463" i="3"/>
  <c r="BF463" i="3"/>
  <c r="BI461" i="3"/>
  <c r="BH461" i="3"/>
  <c r="BG461" i="3"/>
  <c r="BF461" i="3"/>
  <c r="BI459" i="3"/>
  <c r="BH459" i="3"/>
  <c r="BG459" i="3"/>
  <c r="BF459" i="3"/>
  <c r="BI455" i="3"/>
  <c r="BH455" i="3"/>
  <c r="BG455" i="3"/>
  <c r="BF455" i="3"/>
  <c r="T455" i="3"/>
  <c r="T447" i="3" s="1"/>
  <c r="R455" i="3"/>
  <c r="R447" i="3" s="1"/>
  <c r="P455" i="3"/>
  <c r="P447" i="3" s="1"/>
  <c r="BI450" i="3"/>
  <c r="BH450" i="3"/>
  <c r="BG450" i="3"/>
  <c r="BF450" i="3"/>
  <c r="BI448" i="3"/>
  <c r="BH448" i="3"/>
  <c r="BG448" i="3"/>
  <c r="BF448" i="3"/>
  <c r="BI446" i="3"/>
  <c r="BH446" i="3"/>
  <c r="BG446" i="3"/>
  <c r="BF446" i="3"/>
  <c r="BI443" i="3"/>
  <c r="BH443" i="3"/>
  <c r="BG443" i="3"/>
  <c r="BF443" i="3"/>
  <c r="BI440" i="3"/>
  <c r="BH440" i="3"/>
  <c r="BG440" i="3"/>
  <c r="BF440" i="3"/>
  <c r="BI438" i="3"/>
  <c r="BH438" i="3"/>
  <c r="BG438" i="3"/>
  <c r="BF438" i="3"/>
  <c r="BI434" i="3"/>
  <c r="BH434" i="3"/>
  <c r="BG434" i="3"/>
  <c r="BF434" i="3"/>
  <c r="BI430" i="3"/>
  <c r="BH430" i="3"/>
  <c r="BG430" i="3"/>
  <c r="BF430" i="3"/>
  <c r="BI428" i="3"/>
  <c r="BH428" i="3"/>
  <c r="BG428" i="3"/>
  <c r="BF428" i="3"/>
  <c r="BI424" i="3"/>
  <c r="BH424" i="3"/>
  <c r="BG424" i="3"/>
  <c r="BF424" i="3"/>
  <c r="BI422" i="3"/>
  <c r="BH422" i="3"/>
  <c r="BG422" i="3"/>
  <c r="BF422" i="3"/>
  <c r="BI419" i="3"/>
  <c r="BH419" i="3"/>
  <c r="BG419" i="3"/>
  <c r="BF419" i="3"/>
  <c r="BI417" i="3"/>
  <c r="BH417" i="3"/>
  <c r="BG417" i="3"/>
  <c r="BF417" i="3"/>
  <c r="BI414" i="3"/>
  <c r="BH414" i="3"/>
  <c r="BG414" i="3"/>
  <c r="BF414" i="3"/>
  <c r="BI412" i="3"/>
  <c r="BH412" i="3"/>
  <c r="BG412" i="3"/>
  <c r="BF412" i="3"/>
  <c r="BI409" i="3"/>
  <c r="BH409" i="3"/>
  <c r="BG409" i="3"/>
  <c r="BF409" i="3"/>
  <c r="BI407" i="3"/>
  <c r="BH407" i="3"/>
  <c r="BG407" i="3"/>
  <c r="BF407" i="3"/>
  <c r="BI404" i="3"/>
  <c r="BH404" i="3"/>
  <c r="BG404" i="3"/>
  <c r="BF404" i="3"/>
  <c r="BI402" i="3"/>
  <c r="BH402" i="3"/>
  <c r="BG402" i="3"/>
  <c r="BF402" i="3"/>
  <c r="BI399" i="3"/>
  <c r="BH399" i="3"/>
  <c r="BG399" i="3"/>
  <c r="BF399" i="3"/>
  <c r="BI397" i="3"/>
  <c r="BH397" i="3"/>
  <c r="BG397" i="3"/>
  <c r="BF397" i="3"/>
  <c r="BI394" i="3"/>
  <c r="BH394" i="3"/>
  <c r="BG394" i="3"/>
  <c r="BF394" i="3"/>
  <c r="BI392" i="3"/>
  <c r="BH392" i="3"/>
  <c r="BG392" i="3"/>
  <c r="BF392" i="3"/>
  <c r="BI389" i="3"/>
  <c r="BH389" i="3"/>
  <c r="BG389" i="3"/>
  <c r="BF389" i="3"/>
  <c r="BI387" i="3"/>
  <c r="BH387" i="3"/>
  <c r="BG387" i="3"/>
  <c r="BF387" i="3"/>
  <c r="BI384" i="3"/>
  <c r="BH384" i="3"/>
  <c r="BG384" i="3"/>
  <c r="BF384" i="3"/>
  <c r="BI382" i="3"/>
  <c r="BH382" i="3"/>
  <c r="BG382" i="3"/>
  <c r="BF382" i="3"/>
  <c r="BI380" i="3"/>
  <c r="BH380" i="3"/>
  <c r="BG380" i="3"/>
  <c r="BF380" i="3"/>
  <c r="BI377" i="3"/>
  <c r="BH377" i="3"/>
  <c r="BG377" i="3"/>
  <c r="BF377" i="3"/>
  <c r="BI375" i="3"/>
  <c r="BH375" i="3"/>
  <c r="BG375" i="3"/>
  <c r="BF375" i="3"/>
  <c r="BI372" i="3"/>
  <c r="BH372" i="3"/>
  <c r="BG372" i="3"/>
  <c r="BF372" i="3"/>
  <c r="BI370" i="3"/>
  <c r="BH370" i="3"/>
  <c r="BG370" i="3"/>
  <c r="BF370" i="3"/>
  <c r="BI367" i="3"/>
  <c r="BH367" i="3"/>
  <c r="BG367" i="3"/>
  <c r="BF367" i="3"/>
  <c r="BI363" i="3"/>
  <c r="BH363" i="3"/>
  <c r="BG363" i="3"/>
  <c r="BF363" i="3"/>
  <c r="BI361" i="3"/>
  <c r="BH361" i="3"/>
  <c r="BG361" i="3"/>
  <c r="BF361" i="3"/>
  <c r="BI358" i="3"/>
  <c r="BH358" i="3"/>
  <c r="BG358" i="3"/>
  <c r="BF358" i="3"/>
  <c r="BI356" i="3"/>
  <c r="BH356" i="3"/>
  <c r="BG356" i="3"/>
  <c r="BF356" i="3"/>
  <c r="BI353" i="3"/>
  <c r="BH353" i="3"/>
  <c r="BG353" i="3"/>
  <c r="BF353" i="3"/>
  <c r="BI351" i="3"/>
  <c r="BH351" i="3"/>
  <c r="BG351" i="3"/>
  <c r="BF351" i="3"/>
  <c r="BI347" i="3"/>
  <c r="BH347" i="3"/>
  <c r="BG347" i="3"/>
  <c r="BF347" i="3"/>
  <c r="BI345" i="3"/>
  <c r="BH345" i="3"/>
  <c r="BG345" i="3"/>
  <c r="BF345" i="3"/>
  <c r="BI342" i="3"/>
  <c r="BH342" i="3"/>
  <c r="BG342" i="3"/>
  <c r="BF342" i="3"/>
  <c r="BI340" i="3"/>
  <c r="BH340" i="3"/>
  <c r="BG340" i="3"/>
  <c r="BF340" i="3"/>
  <c r="BI338" i="3"/>
  <c r="BH338" i="3"/>
  <c r="BG338" i="3"/>
  <c r="BF338" i="3"/>
  <c r="BI335" i="3"/>
  <c r="BH335" i="3"/>
  <c r="BG335" i="3"/>
  <c r="BF335" i="3"/>
  <c r="BI333" i="3"/>
  <c r="BH333" i="3"/>
  <c r="BG333" i="3"/>
  <c r="BF333" i="3"/>
  <c r="BI330" i="3"/>
  <c r="BH330" i="3"/>
  <c r="BG330" i="3"/>
  <c r="BF330" i="3"/>
  <c r="BI328" i="3"/>
  <c r="BH328" i="3"/>
  <c r="BG328" i="3"/>
  <c r="BF328" i="3"/>
  <c r="BI325" i="3"/>
  <c r="BH325" i="3"/>
  <c r="BG325" i="3"/>
  <c r="BF325" i="3"/>
  <c r="BI323" i="3"/>
  <c r="BH323" i="3"/>
  <c r="BG323" i="3"/>
  <c r="BF323" i="3"/>
  <c r="BI320" i="3"/>
  <c r="BH320" i="3"/>
  <c r="BG320" i="3"/>
  <c r="BF320" i="3"/>
  <c r="BI319" i="3"/>
  <c r="BH319" i="3"/>
  <c r="BG319" i="3"/>
  <c r="BF319" i="3"/>
  <c r="BI316" i="3"/>
  <c r="BH316" i="3"/>
  <c r="BG316" i="3"/>
  <c r="BF316" i="3"/>
  <c r="BI313" i="3"/>
  <c r="BH313" i="3"/>
  <c r="BG313" i="3"/>
  <c r="BF313" i="3"/>
  <c r="BI310" i="3"/>
  <c r="BH310" i="3"/>
  <c r="BG310" i="3"/>
  <c r="BF310" i="3"/>
  <c r="BI308" i="3"/>
  <c r="BH308" i="3"/>
  <c r="BG308" i="3"/>
  <c r="BF308" i="3"/>
  <c r="BI304" i="3"/>
  <c r="BH304" i="3"/>
  <c r="BG304" i="3"/>
  <c r="BF304" i="3"/>
  <c r="BI303" i="3"/>
  <c r="BH303" i="3"/>
  <c r="BG303" i="3"/>
  <c r="BF303" i="3"/>
  <c r="BI300" i="3"/>
  <c r="BH300" i="3"/>
  <c r="BG300" i="3"/>
  <c r="BF300" i="3"/>
  <c r="BI299" i="3"/>
  <c r="BH299" i="3"/>
  <c r="BG299" i="3"/>
  <c r="BF299" i="3"/>
  <c r="BI298" i="3"/>
  <c r="BH298" i="3"/>
  <c r="BG298" i="3"/>
  <c r="BF298" i="3"/>
  <c r="BI297" i="3"/>
  <c r="BH297" i="3"/>
  <c r="BG297" i="3"/>
  <c r="BF297" i="3"/>
  <c r="BI296" i="3"/>
  <c r="BH296" i="3"/>
  <c r="BG296" i="3"/>
  <c r="BF296" i="3"/>
  <c r="BI295" i="3"/>
  <c r="BH295" i="3"/>
  <c r="BG295" i="3"/>
  <c r="BF295" i="3"/>
  <c r="BI291" i="3"/>
  <c r="BH291" i="3"/>
  <c r="BG291" i="3"/>
  <c r="BF291" i="3"/>
  <c r="BI289" i="3"/>
  <c r="BH289" i="3"/>
  <c r="BG289" i="3"/>
  <c r="BF289" i="3"/>
  <c r="BI285" i="3"/>
  <c r="BH285" i="3"/>
  <c r="BG285" i="3"/>
  <c r="BF285" i="3"/>
  <c r="BI281" i="3"/>
  <c r="BH281" i="3"/>
  <c r="BG281" i="3"/>
  <c r="BF281" i="3"/>
  <c r="BI279" i="3"/>
  <c r="BH279" i="3"/>
  <c r="BG279" i="3"/>
  <c r="BF279" i="3"/>
  <c r="BI275" i="3"/>
  <c r="BH275" i="3"/>
  <c r="BG275" i="3"/>
  <c r="BF275" i="3"/>
  <c r="BI272" i="3"/>
  <c r="BH272" i="3"/>
  <c r="BG272" i="3"/>
  <c r="BF272" i="3"/>
  <c r="BI267" i="3"/>
  <c r="BH267" i="3"/>
  <c r="BG267" i="3"/>
  <c r="BF267" i="3"/>
  <c r="BI264" i="3"/>
  <c r="BH264" i="3"/>
  <c r="BG264" i="3"/>
  <c r="BF264" i="3"/>
  <c r="BI263" i="3"/>
  <c r="BH263" i="3"/>
  <c r="BG263" i="3"/>
  <c r="BF263" i="3"/>
  <c r="BI260" i="3"/>
  <c r="BH260" i="3"/>
  <c r="BG260" i="3"/>
  <c r="BF260" i="3"/>
  <c r="BI257" i="3"/>
  <c r="BH257" i="3"/>
  <c r="BG257" i="3"/>
  <c r="BF257" i="3"/>
  <c r="BI256" i="3"/>
  <c r="BH256" i="3"/>
  <c r="BG256" i="3"/>
  <c r="BF256" i="3"/>
  <c r="BI249" i="3"/>
  <c r="BH249" i="3"/>
  <c r="BG249" i="3"/>
  <c r="BF249" i="3"/>
  <c r="BI248" i="3"/>
  <c r="BH248" i="3"/>
  <c r="BG248" i="3"/>
  <c r="BF248" i="3"/>
  <c r="BI247" i="3"/>
  <c r="BH247" i="3"/>
  <c r="BG247" i="3"/>
  <c r="BF247" i="3"/>
  <c r="BI245" i="3"/>
  <c r="BH245" i="3"/>
  <c r="BG245" i="3"/>
  <c r="BF245" i="3"/>
  <c r="BI244" i="3"/>
  <c r="BH244" i="3"/>
  <c r="BG244" i="3"/>
  <c r="BF244" i="3"/>
  <c r="BI242" i="3"/>
  <c r="BH242" i="3"/>
  <c r="BG242" i="3"/>
  <c r="BF242" i="3"/>
  <c r="BI239" i="3"/>
  <c r="BH239" i="3"/>
  <c r="BG239" i="3"/>
  <c r="BF239" i="3"/>
  <c r="BI235" i="3"/>
  <c r="BH235" i="3"/>
  <c r="BG235" i="3"/>
  <c r="BF235" i="3"/>
  <c r="BI234" i="3"/>
  <c r="BH234" i="3"/>
  <c r="BG234" i="3"/>
  <c r="BF234" i="3"/>
  <c r="BI233" i="3"/>
  <c r="BH233" i="3"/>
  <c r="BG233" i="3"/>
  <c r="BF233" i="3"/>
  <c r="BI230" i="3"/>
  <c r="BH230" i="3"/>
  <c r="BG230" i="3"/>
  <c r="BF230" i="3"/>
  <c r="BI227" i="3"/>
  <c r="BH227" i="3"/>
  <c r="BG227" i="3"/>
  <c r="BF227" i="3"/>
  <c r="BI224" i="3"/>
  <c r="BH224" i="3"/>
  <c r="BG224" i="3"/>
  <c r="BF224" i="3"/>
  <c r="BI221" i="3"/>
  <c r="BH221" i="3"/>
  <c r="BG221" i="3"/>
  <c r="BF221" i="3"/>
  <c r="BI217" i="3"/>
  <c r="BH217" i="3"/>
  <c r="BG217" i="3"/>
  <c r="BF217" i="3"/>
  <c r="BI214" i="3"/>
  <c r="BH214" i="3"/>
  <c r="BG214" i="3"/>
  <c r="BF214" i="3"/>
  <c r="BI213" i="3"/>
  <c r="BH213" i="3"/>
  <c r="BG213" i="3"/>
  <c r="BF213" i="3"/>
  <c r="BI212" i="3"/>
  <c r="BH212" i="3"/>
  <c r="BG212" i="3"/>
  <c r="BF212" i="3"/>
  <c r="BI208" i="3"/>
  <c r="BH208" i="3"/>
  <c r="BG208" i="3"/>
  <c r="BF208" i="3"/>
  <c r="BI206" i="3"/>
  <c r="BH206" i="3"/>
  <c r="BG206" i="3"/>
  <c r="BF206" i="3"/>
  <c r="BI205" i="3"/>
  <c r="BH205" i="3"/>
  <c r="BG205" i="3"/>
  <c r="BF205" i="3"/>
  <c r="BI204" i="3"/>
  <c r="BH204" i="3"/>
  <c r="BG204" i="3"/>
  <c r="BF204" i="3"/>
  <c r="BI203" i="3"/>
  <c r="BH203" i="3"/>
  <c r="BG203" i="3"/>
  <c r="BF203" i="3"/>
  <c r="BI200" i="3"/>
  <c r="BH200" i="3"/>
  <c r="BG200" i="3"/>
  <c r="BF200" i="3"/>
  <c r="BI197" i="3"/>
  <c r="BH197" i="3"/>
  <c r="BG197" i="3"/>
  <c r="BF197" i="3"/>
  <c r="BI192" i="3"/>
  <c r="BH192" i="3"/>
  <c r="BG192" i="3"/>
  <c r="BF192" i="3"/>
  <c r="BI188" i="3"/>
  <c r="BH188" i="3"/>
  <c r="BG188" i="3"/>
  <c r="BF188" i="3"/>
  <c r="BI185" i="3"/>
  <c r="BH185" i="3"/>
  <c r="BG185" i="3"/>
  <c r="BF185" i="3"/>
  <c r="BI184" i="3"/>
  <c r="BH184" i="3"/>
  <c r="BG184" i="3"/>
  <c r="BF184" i="3"/>
  <c r="BI181" i="3"/>
  <c r="BH181" i="3"/>
  <c r="BG181" i="3"/>
  <c r="BF181" i="3"/>
  <c r="BI178" i="3"/>
  <c r="BH178" i="3"/>
  <c r="BG178" i="3"/>
  <c r="BF178" i="3"/>
  <c r="BI175" i="3"/>
  <c r="BH175" i="3"/>
  <c r="BG175" i="3"/>
  <c r="BF175" i="3"/>
  <c r="BI171" i="3"/>
  <c r="BH171" i="3"/>
  <c r="BG171" i="3"/>
  <c r="BF171" i="3"/>
  <c r="BI169" i="3"/>
  <c r="BH169" i="3"/>
  <c r="BG169" i="3"/>
  <c r="BF169" i="3"/>
  <c r="BI165" i="3"/>
  <c r="BH165" i="3"/>
  <c r="BG165" i="3"/>
  <c r="BF165" i="3"/>
  <c r="BI164" i="3"/>
  <c r="BH164" i="3"/>
  <c r="BG164" i="3"/>
  <c r="BF164" i="3"/>
  <c r="BI163" i="3"/>
  <c r="BH163" i="3"/>
  <c r="BG163" i="3"/>
  <c r="BF163" i="3"/>
  <c r="BI161" i="3"/>
  <c r="BH161" i="3"/>
  <c r="BG161" i="3"/>
  <c r="BF161" i="3"/>
  <c r="BI158" i="3"/>
  <c r="BH158" i="3"/>
  <c r="BG158" i="3"/>
  <c r="BF158" i="3"/>
  <c r="BI154" i="3"/>
  <c r="BH154" i="3"/>
  <c r="BG154" i="3"/>
  <c r="BF154" i="3"/>
  <c r="BI150" i="3"/>
  <c r="BH150" i="3"/>
  <c r="BG150" i="3"/>
  <c r="BF150" i="3"/>
  <c r="F144" i="3"/>
  <c r="J143" i="3"/>
  <c r="F143" i="3"/>
  <c r="F141" i="3"/>
  <c r="E139" i="3"/>
  <c r="F96" i="3"/>
  <c r="J95" i="3"/>
  <c r="F95" i="3"/>
  <c r="F93" i="3"/>
  <c r="E91" i="3"/>
  <c r="J28" i="3"/>
  <c r="E28" i="3"/>
  <c r="J144" i="3" s="1"/>
  <c r="J27" i="3"/>
  <c r="J16" i="3"/>
  <c r="J141" i="3" s="1"/>
  <c r="E7" i="3"/>
  <c r="E133" i="3" s="1"/>
  <c r="J41" i="2"/>
  <c r="J40" i="2"/>
  <c r="AY97" i="1" s="1"/>
  <c r="J39" i="2"/>
  <c r="AX97" i="1" s="1"/>
  <c r="BI158" i="2"/>
  <c r="BH158" i="2"/>
  <c r="BG158" i="2"/>
  <c r="BF158" i="2"/>
  <c r="BI155" i="2"/>
  <c r="BH155" i="2"/>
  <c r="BG155" i="2"/>
  <c r="BF155" i="2"/>
  <c r="BI152" i="2"/>
  <c r="BH152" i="2"/>
  <c r="BG152" i="2"/>
  <c r="BF152" i="2"/>
  <c r="BI150" i="2"/>
  <c r="BH150" i="2"/>
  <c r="BG150" i="2"/>
  <c r="BF150" i="2"/>
  <c r="BI149" i="2"/>
  <c r="BH149" i="2"/>
  <c r="BG149" i="2"/>
  <c r="BF149" i="2"/>
  <c r="BI147" i="2"/>
  <c r="BH147" i="2"/>
  <c r="BG147" i="2"/>
  <c r="BF147" i="2"/>
  <c r="BI146" i="2"/>
  <c r="BH146" i="2"/>
  <c r="BG146" i="2"/>
  <c r="BF146" i="2"/>
  <c r="BI141" i="2"/>
  <c r="BH141" i="2"/>
  <c r="BG141" i="2"/>
  <c r="BF141" i="2"/>
  <c r="BI138" i="2"/>
  <c r="BH138" i="2"/>
  <c r="BG138" i="2"/>
  <c r="BF138" i="2"/>
  <c r="BI137" i="2"/>
  <c r="BH137" i="2"/>
  <c r="BG137" i="2"/>
  <c r="BF137" i="2"/>
  <c r="BI135" i="2"/>
  <c r="BH135" i="2"/>
  <c r="BG135" i="2"/>
  <c r="BF135" i="2"/>
  <c r="BI133" i="2"/>
  <c r="BH133" i="2"/>
  <c r="BG133" i="2"/>
  <c r="BF133" i="2"/>
  <c r="F127" i="2"/>
  <c r="J126" i="2"/>
  <c r="F126" i="2"/>
  <c r="F124" i="2"/>
  <c r="E122" i="2"/>
  <c r="F96" i="2"/>
  <c r="J95" i="2"/>
  <c r="F95" i="2"/>
  <c r="F93" i="2"/>
  <c r="E91" i="2"/>
  <c r="J28" i="2"/>
  <c r="E28" i="2"/>
  <c r="J127" i="2" s="1"/>
  <c r="J27" i="2"/>
  <c r="J16" i="2"/>
  <c r="J124" i="2" s="1"/>
  <c r="E7" i="2"/>
  <c r="E116" i="2" s="1"/>
  <c r="L90" i="1"/>
  <c r="AM90" i="1"/>
  <c r="AM89" i="1"/>
  <c r="L89" i="1"/>
  <c r="AM87" i="1"/>
  <c r="L87" i="1"/>
  <c r="L85" i="1"/>
  <c r="L84" i="1"/>
  <c r="BK155" i="2"/>
  <c r="BK147" i="2"/>
  <c r="J138" i="2"/>
  <c r="BK133" i="2"/>
  <c r="J496" i="3"/>
  <c r="BK455" i="3"/>
  <c r="J402" i="3"/>
  <c r="J319" i="3"/>
  <c r="J178" i="3"/>
  <c r="BK496" i="3"/>
  <c r="BK450" i="3"/>
  <c r="BK422" i="3"/>
  <c r="J356" i="3"/>
  <c r="BK295" i="3"/>
  <c r="J181" i="3"/>
  <c r="BK467" i="3"/>
  <c r="J389" i="3"/>
  <c r="BK313" i="3"/>
  <c r="J227" i="3"/>
  <c r="J479" i="3"/>
  <c r="BK428" i="3"/>
  <c r="J347" i="3"/>
  <c r="J247" i="3"/>
  <c r="BK482" i="3"/>
  <c r="J380" i="3"/>
  <c r="BK303" i="3"/>
  <c r="BK230" i="3"/>
  <c r="J161" i="3"/>
  <c r="J455" i="3"/>
  <c r="J340" i="3"/>
  <c r="BK299" i="3"/>
  <c r="BK185" i="3"/>
  <c r="J467" i="3"/>
  <c r="BK407" i="3"/>
  <c r="BK333" i="3"/>
  <c r="BK300" i="3"/>
  <c r="BK245" i="3"/>
  <c r="BK188" i="3"/>
  <c r="J325" i="3"/>
  <c r="J263" i="3"/>
  <c r="J200" i="3"/>
  <c r="BK146" i="4"/>
  <c r="BK183" i="4"/>
  <c r="J189" i="4"/>
  <c r="BK141" i="4"/>
  <c r="J155" i="4"/>
  <c r="J171" i="4"/>
  <c r="BK171" i="4"/>
  <c r="J144" i="4"/>
  <c r="BK169" i="5"/>
  <c r="BK141" i="5"/>
  <c r="J159" i="5"/>
  <c r="BK139" i="5"/>
  <c r="J167" i="5"/>
  <c r="BK138" i="5"/>
  <c r="BK143" i="5"/>
  <c r="J166" i="5"/>
  <c r="J133" i="5"/>
  <c r="J143" i="5"/>
  <c r="J142" i="5"/>
  <c r="F39" i="6"/>
  <c r="BB102" i="1" s="1"/>
  <c r="BK166" i="7"/>
  <c r="J135" i="7"/>
  <c r="J147" i="7"/>
  <c r="J160" i="7"/>
  <c r="BK164" i="7"/>
  <c r="BK134" i="7"/>
  <c r="J137" i="7"/>
  <c r="BK135" i="7"/>
  <c r="BK146" i="7"/>
  <c r="BK187" i="8"/>
  <c r="BK167" i="8"/>
  <c r="BK211" i="8"/>
  <c r="J159" i="8"/>
  <c r="J139" i="8"/>
  <c r="BK201" i="8"/>
  <c r="BK170" i="8"/>
  <c r="J136" i="8"/>
  <c r="BK197" i="8"/>
  <c r="BK171" i="8"/>
  <c r="J152" i="8"/>
  <c r="J140" i="8"/>
  <c r="BK200" i="8"/>
  <c r="BK176" i="8"/>
  <c r="J145" i="8"/>
  <c r="J200" i="8"/>
  <c r="BK185" i="8"/>
  <c r="BK149" i="8"/>
  <c r="BK203" i="8"/>
  <c r="J165" i="8"/>
  <c r="J211" i="8"/>
  <c r="J170" i="8"/>
  <c r="BK170" i="9"/>
  <c r="BK152" i="9"/>
  <c r="J174" i="9"/>
  <c r="BK142" i="9"/>
  <c r="J148" i="9"/>
  <c r="BK173" i="9"/>
  <c r="J147" i="9"/>
  <c r="J171" i="9"/>
  <c r="BK178" i="11"/>
  <c r="J136" i="11"/>
  <c r="J159" i="11"/>
  <c r="BK128" i="11"/>
  <c r="BK130" i="12"/>
  <c r="J138" i="12"/>
  <c r="BK479" i="3"/>
  <c r="BK430" i="3"/>
  <c r="BK370" i="3"/>
  <c r="J300" i="3"/>
  <c r="BK248" i="3"/>
  <c r="BK164" i="3"/>
  <c r="J461" i="3"/>
  <c r="J419" i="3"/>
  <c r="BK267" i="3"/>
  <c r="BK471" i="3"/>
  <c r="BK412" i="3"/>
  <c r="BK367" i="3"/>
  <c r="J230" i="3"/>
  <c r="J502" i="3"/>
  <c r="BK392" i="3"/>
  <c r="J272" i="3"/>
  <c r="BK206" i="3"/>
  <c r="BK461" i="3"/>
  <c r="BK394" i="3"/>
  <c r="BK342" i="3"/>
  <c r="J295" i="3"/>
  <c r="BK239" i="3"/>
  <c r="BK203" i="3"/>
  <c r="BK158" i="3"/>
  <c r="J471" i="3"/>
  <c r="J404" i="3"/>
  <c r="J375" i="3"/>
  <c r="J333" i="3"/>
  <c r="J275" i="3"/>
  <c r="J212" i="3"/>
  <c r="J387" i="3"/>
  <c r="J308" i="3"/>
  <c r="J249" i="3"/>
  <c r="J217" i="3"/>
  <c r="J163" i="3"/>
  <c r="J316" i="3"/>
  <c r="BK260" i="3"/>
  <c r="J203" i="3"/>
  <c r="J164" i="3"/>
  <c r="J191" i="4"/>
  <c r="BK194" i="4"/>
  <c r="J181" i="4"/>
  <c r="J187" i="4"/>
  <c r="BK152" i="4"/>
  <c r="J159" i="4"/>
  <c r="BK161" i="5"/>
  <c r="J139" i="5"/>
  <c r="J131" i="5"/>
  <c r="BK150" i="5"/>
  <c r="J170" i="5"/>
  <c r="J134" i="5"/>
  <c r="BK154" i="5"/>
  <c r="BK162" i="5"/>
  <c r="BK134" i="5"/>
  <c r="BK153" i="5"/>
  <c r="BK159" i="5"/>
  <c r="J150" i="5"/>
  <c r="F40" i="6"/>
  <c r="BC102" i="1" s="1"/>
  <c r="BK148" i="7"/>
  <c r="J157" i="7"/>
  <c r="J134" i="7"/>
  <c r="BK149" i="7"/>
  <c r="J152" i="7"/>
  <c r="BK160" i="7"/>
  <c r="J133" i="7"/>
  <c r="J201" i="8"/>
  <c r="BK178" i="8"/>
  <c r="J154" i="8"/>
  <c r="BK195" i="8"/>
  <c r="BK155" i="8"/>
  <c r="J214" i="8"/>
  <c r="J189" i="8"/>
  <c r="BK165" i="8"/>
  <c r="J141" i="8"/>
  <c r="J196" i="8"/>
  <c r="J169" i="8"/>
  <c r="BK147" i="8"/>
  <c r="J131" i="8"/>
  <c r="J186" i="8"/>
  <c r="BK151" i="8"/>
  <c r="J203" i="8"/>
  <c r="BK175" i="8"/>
  <c r="BK139" i="8"/>
  <c r="J194" i="8"/>
  <c r="J167" i="8"/>
  <c r="BK145" i="8"/>
  <c r="BK196" i="8"/>
  <c r="BK161" i="9"/>
  <c r="J173" i="9"/>
  <c r="J163" i="9"/>
  <c r="J146" i="9"/>
  <c r="BK171" i="9"/>
  <c r="BK151" i="9"/>
  <c r="BK156" i="9"/>
  <c r="BK135" i="9"/>
  <c r="J172" i="9"/>
  <c r="BK133" i="9"/>
  <c r="J149" i="9"/>
  <c r="BK192" i="11"/>
  <c r="J189" i="11"/>
  <c r="J192" i="11"/>
  <c r="BK163" i="11"/>
  <c r="J133" i="11"/>
  <c r="BK169" i="11"/>
  <c r="J139" i="11"/>
  <c r="J178" i="11"/>
  <c r="J145" i="11"/>
  <c r="BK133" i="11"/>
  <c r="J146" i="11"/>
  <c r="J155" i="11"/>
  <c r="J141" i="12"/>
  <c r="BK146" i="12"/>
  <c r="BK141" i="12"/>
  <c r="J465" i="3"/>
  <c r="BK404" i="3"/>
  <c r="BK320" i="3"/>
  <c r="BK257" i="3"/>
  <c r="BK165" i="3"/>
  <c r="J487" i="3"/>
  <c r="J443" i="3"/>
  <c r="J377" i="3"/>
  <c r="J310" i="3"/>
  <c r="J197" i="3"/>
  <c r="J384" i="3"/>
  <c r="J358" i="3"/>
  <c r="BK297" i="3"/>
  <c r="J281" i="3"/>
  <c r="J206" i="3"/>
  <c r="BK443" i="3"/>
  <c r="BK351" i="3"/>
  <c r="BK256" i="3"/>
  <c r="BK171" i="3"/>
  <c r="J430" i="3"/>
  <c r="J345" i="3"/>
  <c r="J242" i="3"/>
  <c r="BK200" i="3"/>
  <c r="J493" i="3"/>
  <c r="BK448" i="3"/>
  <c r="BK382" i="3"/>
  <c r="BK325" i="3"/>
  <c r="BK221" i="3"/>
  <c r="BK154" i="3"/>
  <c r="BK414" i="3"/>
  <c r="J351" i="3"/>
  <c r="BK285" i="3"/>
  <c r="J248" i="3"/>
  <c r="J205" i="3"/>
  <c r="J323" i="3"/>
  <c r="J285" i="3"/>
  <c r="J188" i="3"/>
  <c r="BK154" i="4"/>
  <c r="J156" i="4"/>
  <c r="J141" i="4"/>
  <c r="BK155" i="4"/>
  <c r="J179" i="4"/>
  <c r="BK145" i="4"/>
  <c r="BK181" i="4"/>
  <c r="J146" i="4"/>
  <c r="J149" i="5"/>
  <c r="BK147" i="5"/>
  <c r="J165" i="5"/>
  <c r="J161" i="5"/>
  <c r="BK167" i="5"/>
  <c r="J144" i="5"/>
  <c r="J164" i="5"/>
  <c r="BK164" i="5"/>
  <c r="J147" i="5"/>
  <c r="BK152" i="5"/>
  <c r="J169" i="7"/>
  <c r="BK142" i="7"/>
  <c r="BK133" i="7"/>
  <c r="J158" i="7"/>
  <c r="J154" i="7"/>
  <c r="J145" i="7"/>
  <c r="BK151" i="7"/>
  <c r="BK159" i="7"/>
  <c r="J142" i="7"/>
  <c r="BK183" i="8"/>
  <c r="J130" i="8"/>
  <c r="BK169" i="8"/>
  <c r="BK204" i="8"/>
  <c r="BK159" i="8"/>
  <c r="BK133" i="8"/>
  <c r="J204" i="8"/>
  <c r="J177" i="8"/>
  <c r="J156" i="8"/>
  <c r="J195" i="8"/>
  <c r="J174" i="8"/>
  <c r="J143" i="8"/>
  <c r="BK199" i="8"/>
  <c r="BK177" i="8"/>
  <c r="BK141" i="8"/>
  <c r="BK208" i="8"/>
  <c r="J185" i="8"/>
  <c r="J157" i="8"/>
  <c r="BK207" i="8"/>
  <c r="J162" i="8"/>
  <c r="BK162" i="9"/>
  <c r="J162" i="9"/>
  <c r="J175" i="9"/>
  <c r="J145" i="9"/>
  <c r="J167" i="9"/>
  <c r="J135" i="9"/>
  <c r="BK143" i="9"/>
  <c r="J165" i="9"/>
  <c r="J170" i="9"/>
  <c r="BK150" i="9"/>
  <c r="J180" i="11"/>
  <c r="BK139" i="11"/>
  <c r="BK127" i="11"/>
  <c r="BK149" i="11"/>
  <c r="BK143" i="12"/>
  <c r="J149" i="12"/>
  <c r="J148" i="12" s="1"/>
  <c r="BK138" i="12"/>
  <c r="J256" i="3"/>
  <c r="J508" i="3"/>
  <c r="J448" i="3"/>
  <c r="J353" i="3"/>
  <c r="BK224" i="3"/>
  <c r="BK175" i="3"/>
  <c r="J424" i="3"/>
  <c r="BK372" i="3"/>
  <c r="BK338" i="3"/>
  <c r="BK289" i="3"/>
  <c r="BK150" i="3"/>
  <c r="J414" i="3"/>
  <c r="J367" i="3"/>
  <c r="J279" i="3"/>
  <c r="BK214" i="3"/>
  <c r="BK475" i="3"/>
  <c r="BK402" i="3"/>
  <c r="BK361" i="3"/>
  <c r="BK244" i="3"/>
  <c r="BK205" i="3"/>
  <c r="J485" i="3"/>
  <c r="J409" i="3"/>
  <c r="J361" i="3"/>
  <c r="J298" i="3"/>
  <c r="J412" i="3"/>
  <c r="BK358" i="3"/>
  <c r="BK281" i="3"/>
  <c r="BK242" i="3"/>
  <c r="J150" i="3"/>
  <c r="J297" i="3"/>
  <c r="BK233" i="3"/>
  <c r="BK185" i="4"/>
  <c r="BK187" i="4"/>
  <c r="BK197" i="4"/>
  <c r="BK189" i="4"/>
  <c r="BK149" i="4"/>
  <c r="J133" i="4"/>
  <c r="BK159" i="4"/>
  <c r="J183" i="4"/>
  <c r="BK146" i="5"/>
  <c r="BK166" i="5"/>
  <c r="BK163" i="5"/>
  <c r="J135" i="5"/>
  <c r="BK157" i="5"/>
  <c r="J156" i="5"/>
  <c r="BK156" i="5"/>
  <c r="BK127" i="6"/>
  <c r="J167" i="7"/>
  <c r="J164" i="7"/>
  <c r="BK141" i="7"/>
  <c r="BK158" i="7"/>
  <c r="BK162" i="7"/>
  <c r="J162" i="7"/>
  <c r="BK139" i="7"/>
  <c r="J141" i="7"/>
  <c r="J153" i="7"/>
  <c r="J199" i="8"/>
  <c r="BK174" i="8"/>
  <c r="BK173" i="8"/>
  <c r="J134" i="8"/>
  <c r="J198" i="8"/>
  <c r="J155" i="8"/>
  <c r="BK214" i="8"/>
  <c r="J192" i="8"/>
  <c r="BK162" i="8"/>
  <c r="J150" i="8"/>
  <c r="J129" i="8"/>
  <c r="BK194" i="8"/>
  <c r="BK163" i="8"/>
  <c r="J208" i="8"/>
  <c r="J190" i="8"/>
  <c r="BK153" i="8"/>
  <c r="BK134" i="8"/>
  <c r="BK202" i="8"/>
  <c r="J160" i="8"/>
  <c r="BK130" i="8"/>
  <c r="BK172" i="8"/>
  <c r="BK136" i="8"/>
  <c r="BK167" i="9"/>
  <c r="BK141" i="9"/>
  <c r="BK147" i="9"/>
  <c r="BK159" i="9"/>
  <c r="J136" i="9"/>
  <c r="BK149" i="9"/>
  <c r="J160" i="9"/>
  <c r="BK134" i="9"/>
  <c r="BK148" i="9"/>
  <c r="BK165" i="9"/>
  <c r="BK137" i="9"/>
  <c r="BK157" i="11"/>
  <c r="BK130" i="11"/>
  <c r="J175" i="11"/>
  <c r="BK136" i="11"/>
  <c r="BK155" i="11"/>
  <c r="J128" i="11"/>
  <c r="J158" i="11"/>
  <c r="J129" i="11"/>
  <c r="J150" i="11"/>
  <c r="BK158" i="11"/>
  <c r="BK175" i="11"/>
  <c r="BK143" i="11"/>
  <c r="J146" i="12"/>
  <c r="J145" i="12" s="1"/>
  <c r="BK136" i="12"/>
  <c r="BK126" i="12"/>
  <c r="J155" i="2"/>
  <c r="BK149" i="2"/>
  <c r="J146" i="2"/>
  <c r="BK137" i="2"/>
  <c r="J133" i="2"/>
  <c r="BK502" i="3"/>
  <c r="J450" i="3"/>
  <c r="J394" i="3"/>
  <c r="J299" i="3"/>
  <c r="J244" i="3"/>
  <c r="J489" i="3"/>
  <c r="BK463" i="3"/>
  <c r="BK417" i="3"/>
  <c r="BK316" i="3"/>
  <c r="J204" i="3"/>
  <c r="BK440" i="3"/>
  <c r="J370" i="3"/>
  <c r="BK310" i="3"/>
  <c r="J235" i="3"/>
  <c r="BK508" i="3"/>
  <c r="J475" i="3"/>
  <c r="H477" i="3" s="1"/>
  <c r="J477" i="3" s="1"/>
  <c r="BK399" i="3"/>
  <c r="BK363" i="3"/>
  <c r="BK275" i="3"/>
  <c r="J185" i="3"/>
  <c r="BK424" i="3"/>
  <c r="J363" i="3"/>
  <c r="J289" i="3"/>
  <c r="J233" i="3"/>
  <c r="BK181" i="3"/>
  <c r="BK487" i="3"/>
  <c r="BK419" i="3"/>
  <c r="J338" i="3"/>
  <c r="BK263" i="3"/>
  <c r="BK169" i="3"/>
  <c r="BK446" i="3"/>
  <c r="J399" i="3"/>
  <c r="BK308" i="3"/>
  <c r="J257" i="3"/>
  <c r="BK328" i="3"/>
  <c r="BK298" i="3"/>
  <c r="J239" i="3"/>
  <c r="BK184" i="3"/>
  <c r="J145" i="4"/>
  <c r="BK163" i="4"/>
  <c r="J175" i="4"/>
  <c r="BK180" i="4"/>
  <c r="J169" i="4"/>
  <c r="BK191" i="4"/>
  <c r="BK137" i="4"/>
  <c r="J145" i="5"/>
  <c r="BK165" i="5"/>
  <c r="BK149" i="5"/>
  <c r="BK136" i="5"/>
  <c r="J162" i="5"/>
  <c r="J168" i="5"/>
  <c r="BK133" i="5"/>
  <c r="BK135" i="5"/>
  <c r="BK144" i="5"/>
  <c r="BK131" i="5"/>
  <c r="F41" i="6"/>
  <c r="BD102" i="1" s="1"/>
  <c r="BK152" i="7"/>
  <c r="BK167" i="7"/>
  <c r="BK143" i="7"/>
  <c r="J156" i="7"/>
  <c r="BK145" i="7"/>
  <c r="BK153" i="7"/>
  <c r="J149" i="7"/>
  <c r="BK198" i="8"/>
  <c r="BK156" i="8"/>
  <c r="J210" i="8"/>
  <c r="J151" i="8"/>
  <c r="J209" i="8"/>
  <c r="J172" i="8"/>
  <c r="BK154" i="8"/>
  <c r="BK212" i="8"/>
  <c r="J187" i="8"/>
  <c r="BK160" i="8"/>
  <c r="J133" i="8"/>
  <c r="BK188" i="8"/>
  <c r="J161" i="8"/>
  <c r="J206" i="8"/>
  <c r="BK186" i="8"/>
  <c r="BK150" i="8"/>
  <c r="BK131" i="8"/>
  <c r="BK193" i="8"/>
  <c r="BK152" i="8"/>
  <c r="J197" i="8"/>
  <c r="J153" i="8"/>
  <c r="BK168" i="9"/>
  <c r="J151" i="9"/>
  <c r="BK157" i="9"/>
  <c r="BK160" i="9"/>
  <c r="J142" i="9"/>
  <c r="J150" i="9"/>
  <c r="BK175" i="9"/>
  <c r="BK172" i="11"/>
  <c r="J151" i="11"/>
  <c r="BK149" i="12"/>
  <c r="J133" i="12"/>
  <c r="J132" i="12" s="1"/>
  <c r="J128" i="12"/>
  <c r="J125" i="12" s="1"/>
  <c r="J158" i="2"/>
  <c r="J152" i="2"/>
  <c r="BK146" i="2"/>
  <c r="BK138" i="2"/>
  <c r="BK135" i="2"/>
  <c r="AS99" i="1"/>
  <c r="J313" i="3"/>
  <c r="BK208" i="3"/>
  <c r="J154" i="3"/>
  <c r="BK465" i="3"/>
  <c r="J440" i="3"/>
  <c r="BK389" i="3"/>
  <c r="J328" i="3"/>
  <c r="J213" i="3"/>
  <c r="BK489" i="3"/>
  <c r="J422" i="3"/>
  <c r="BK356" i="3"/>
  <c r="J303" i="3"/>
  <c r="BK249" i="3"/>
  <c r="BK204" i="3"/>
  <c r="J446" i="3"/>
  <c r="BK380" i="3"/>
  <c r="J330" i="3"/>
  <c r="BK213" i="3"/>
  <c r="J463" i="3"/>
  <c r="BK384" i="3"/>
  <c r="BK304" i="3"/>
  <c r="BK272" i="3"/>
  <c r="BK227" i="3"/>
  <c r="J169" i="3"/>
  <c r="J397" i="3"/>
  <c r="BK319" i="3"/>
  <c r="J234" i="3"/>
  <c r="J165" i="3"/>
  <c r="J417" i="3"/>
  <c r="BK377" i="3"/>
  <c r="J267" i="3"/>
  <c r="BK234" i="3"/>
  <c r="J175" i="3"/>
  <c r="J320" i="3"/>
  <c r="J264" i="3"/>
  <c r="BK212" i="3"/>
  <c r="J171" i="3"/>
  <c r="BK133" i="4"/>
  <c r="BK179" i="4"/>
  <c r="BK169" i="4"/>
  <c r="J163" i="4"/>
  <c r="J197" i="4"/>
  <c r="J154" i="4"/>
  <c r="J166" i="4"/>
  <c r="BK142" i="5"/>
  <c r="J137" i="5"/>
  <c r="BK158" i="5"/>
  <c r="BK137" i="5"/>
  <c r="J169" i="5"/>
  <c r="J151" i="5"/>
  <c r="J154" i="5"/>
  <c r="J158" i="5"/>
  <c r="J153" i="5"/>
  <c r="BK170" i="5"/>
  <c r="J127" i="6"/>
  <c r="BK165" i="7"/>
  <c r="BK154" i="7"/>
  <c r="BK156" i="7"/>
  <c r="J170" i="7"/>
  <c r="BK144" i="7"/>
  <c r="J155" i="7"/>
  <c r="J148" i="7"/>
  <c r="J143" i="7"/>
  <c r="BK138" i="7"/>
  <c r="BK155" i="7"/>
  <c r="J144" i="7"/>
  <c r="J180" i="8"/>
  <c r="J148" i="8"/>
  <c r="BK180" i="8"/>
  <c r="J146" i="8"/>
  <c r="BK205" i="8"/>
  <c r="BK184" i="8"/>
  <c r="BK144" i="8"/>
  <c r="BK209" i="8"/>
  <c r="BK166" i="8"/>
  <c r="J144" i="8"/>
  <c r="J207" i="8"/>
  <c r="BK189" i="8"/>
  <c r="J149" i="8"/>
  <c r="BK192" i="8"/>
  <c r="J163" i="8"/>
  <c r="BK142" i="8"/>
  <c r="J212" i="8"/>
  <c r="J173" i="8"/>
  <c r="BK143" i="8"/>
  <c r="J175" i="8"/>
  <c r="J147" i="8"/>
  <c r="BK166" i="9"/>
  <c r="BK140" i="9"/>
  <c r="J154" i="9"/>
  <c r="BK158" i="9"/>
  <c r="BK138" i="9"/>
  <c r="BK154" i="9"/>
  <c r="J158" i="9"/>
  <c r="J133" i="9"/>
  <c r="BK172" i="9"/>
  <c r="J161" i="9"/>
  <c r="BK146" i="9"/>
  <c r="J137" i="9"/>
  <c r="BK136" i="9"/>
  <c r="J159" i="9"/>
  <c r="J134" i="9"/>
  <c r="BK188" i="11"/>
  <c r="J169" i="11"/>
  <c r="J126" i="11"/>
  <c r="J166" i="11"/>
  <c r="J148" i="11"/>
  <c r="BK182" i="11"/>
  <c r="J161" i="11"/>
  <c r="BK145" i="11"/>
  <c r="BK180" i="11"/>
  <c r="J149" i="11"/>
  <c r="J188" i="11"/>
  <c r="J143" i="11"/>
  <c r="BK148" i="11"/>
  <c r="BK126" i="11"/>
  <c r="BK146" i="11"/>
  <c r="J143" i="12"/>
  <c r="BK128" i="12"/>
  <c r="BK158" i="2"/>
  <c r="BK150" i="2"/>
  <c r="J147" i="2"/>
  <c r="BK141" i="2"/>
  <c r="J135" i="2"/>
  <c r="AS96" i="1"/>
  <c r="BK387" i="3"/>
  <c r="J304" i="3"/>
  <c r="BK247" i="3"/>
  <c r="BK161" i="3"/>
  <c r="J407" i="3"/>
  <c r="BK340" i="3"/>
  <c r="BK178" i="3"/>
  <c r="J428" i="3"/>
  <c r="J382" i="3"/>
  <c r="BK296" i="3"/>
  <c r="J221" i="3"/>
  <c r="BK493" i="3"/>
  <c r="BK353" i="3"/>
  <c r="J260" i="3"/>
  <c r="BK491" i="3"/>
  <c r="BK152" i="2"/>
  <c r="J150" i="2"/>
  <c r="J149" i="2"/>
  <c r="J141" i="2"/>
  <c r="J137" i="2"/>
  <c r="BK335" i="3"/>
  <c r="J291" i="3"/>
  <c r="J158" i="3"/>
  <c r="BK485" i="3"/>
  <c r="BK434" i="3"/>
  <c r="BK347" i="3"/>
  <c r="BK217" i="3"/>
  <c r="J491" i="3"/>
  <c r="BK409" i="3"/>
  <c r="J342" i="3"/>
  <c r="BK291" i="3"/>
  <c r="J214" i="3"/>
  <c r="J482" i="3"/>
  <c r="J434" i="3"/>
  <c r="BK375" i="3"/>
  <c r="BK323" i="3"/>
  <c r="J224" i="3"/>
  <c r="BK163" i="3"/>
  <c r="BK477" i="3"/>
  <c r="BK397" i="3"/>
  <c r="J335" i="3"/>
  <c r="BK279" i="3"/>
  <c r="BK197" i="3"/>
  <c r="J469" i="3"/>
  <c r="J392" i="3"/>
  <c r="BK330" i="3"/>
  <c r="J245" i="3"/>
  <c r="J184" i="3"/>
  <c r="BK469" i="3"/>
  <c r="J372" i="3"/>
  <c r="BK264" i="3"/>
  <c r="BK235" i="3"/>
  <c r="BK345" i="3"/>
  <c r="J296" i="3"/>
  <c r="J208" i="3"/>
  <c r="BK175" i="4"/>
  <c r="J149" i="4"/>
  <c r="J194" i="4"/>
  <c r="BK156" i="4"/>
  <c r="J185" i="4"/>
  <c r="BK166" i="4"/>
  <c r="J152" i="4"/>
  <c r="BK144" i="4"/>
  <c r="J157" i="5"/>
  <c r="J138" i="5"/>
  <c r="J163" i="5"/>
  <c r="BK145" i="5"/>
  <c r="BK168" i="5"/>
  <c r="J136" i="5"/>
  <c r="J141" i="5"/>
  <c r="BK151" i="5"/>
  <c r="J152" i="5"/>
  <c r="J146" i="5"/>
  <c r="BK170" i="7"/>
  <c r="J159" i="7"/>
  <c r="J138" i="7"/>
  <c r="BK157" i="7"/>
  <c r="J151" i="7"/>
  <c r="BK169" i="7"/>
  <c r="J146" i="7"/>
  <c r="J139" i="7"/>
  <c r="BK137" i="7"/>
  <c r="BK147" i="7"/>
  <c r="J188" i="8"/>
  <c r="J166" i="8"/>
  <c r="J184" i="8"/>
  <c r="BK157" i="8"/>
  <c r="BK129" i="8"/>
  <c r="BK190" i="8"/>
  <c r="BK168" i="8"/>
  <c r="J142" i="8"/>
  <c r="BK206" i="8"/>
  <c r="J178" i="8"/>
  <c r="BK161" i="8"/>
  <c r="BK146" i="8"/>
  <c r="J205" i="8"/>
  <c r="J183" i="8"/>
  <c r="BK140" i="8"/>
  <c r="J193" i="8"/>
  <c r="J176" i="8"/>
  <c r="BK148" i="8"/>
  <c r="BK210" i="8"/>
  <c r="J171" i="8"/>
  <c r="J202" i="8"/>
  <c r="J168" i="8"/>
  <c r="BK174" i="9"/>
  <c r="J157" i="9"/>
  <c r="J143" i="9"/>
  <c r="J152" i="9"/>
  <c r="J141" i="9"/>
  <c r="J168" i="9"/>
  <c r="J140" i="9"/>
  <c r="J156" i="9"/>
  <c r="J138" i="9"/>
  <c r="BK163" i="9"/>
  <c r="J166" i="9"/>
  <c r="BK145" i="9"/>
  <c r="BK189" i="11"/>
  <c r="J163" i="11"/>
  <c r="BK150" i="11"/>
  <c r="J182" i="11"/>
  <c r="BK161" i="11"/>
  <c r="BK129" i="11"/>
  <c r="BK151" i="11"/>
  <c r="J127" i="11"/>
  <c r="BK159" i="11"/>
  <c r="J130" i="11"/>
  <c r="J157" i="11"/>
  <c r="BK166" i="11"/>
  <c r="J172" i="11"/>
  <c r="J130" i="12"/>
  <c r="BK133" i="12"/>
  <c r="J136" i="12"/>
  <c r="J135" i="12" s="1"/>
  <c r="J140" i="12" l="1"/>
  <c r="J124" i="12" s="1"/>
  <c r="J123" i="12" s="1"/>
  <c r="T145" i="2"/>
  <c r="T154" i="2"/>
  <c r="T153" i="2" s="1"/>
  <c r="T178" i="4"/>
  <c r="P178" i="4"/>
  <c r="P136" i="2"/>
  <c r="P145" i="2"/>
  <c r="P154" i="2"/>
  <c r="P153" i="2" s="1"/>
  <c r="H438" i="3"/>
  <c r="F40" i="2"/>
  <c r="BC97" i="1" s="1"/>
  <c r="H473" i="3"/>
  <c r="BK473" i="3" s="1"/>
  <c r="BK460" i="3" s="1"/>
  <c r="J460" i="3" s="1"/>
  <c r="J118" i="3" s="1"/>
  <c r="G62" i="14"/>
  <c r="I123" i="10" s="1"/>
  <c r="J38" i="2"/>
  <c r="AW97" i="1" s="1"/>
  <c r="H16" i="15"/>
  <c r="H29" i="15" s="1"/>
  <c r="G16" i="15"/>
  <c r="G29" i="15" s="1"/>
  <c r="H459" i="3"/>
  <c r="R136" i="2"/>
  <c r="R145" i="2"/>
  <c r="R178" i="4"/>
  <c r="J192" i="3"/>
  <c r="F39" i="2"/>
  <c r="BB97" i="1" s="1"/>
  <c r="F41" i="2"/>
  <c r="BD97" i="1" s="1"/>
  <c r="F38" i="2"/>
  <c r="BA97" i="1" s="1"/>
  <c r="P132" i="2"/>
  <c r="BK145" i="2"/>
  <c r="J145" i="2" s="1"/>
  <c r="J104" i="2" s="1"/>
  <c r="BK478" i="3"/>
  <c r="J478" i="3" s="1"/>
  <c r="J120" i="3" s="1"/>
  <c r="BK484" i="3"/>
  <c r="J484" i="3" s="1"/>
  <c r="J122" i="3" s="1"/>
  <c r="T130" i="5"/>
  <c r="T148" i="5"/>
  <c r="R155" i="5"/>
  <c r="BK132" i="7"/>
  <c r="J132" i="7" s="1"/>
  <c r="J101" i="7" s="1"/>
  <c r="R136" i="7"/>
  <c r="T140" i="7"/>
  <c r="P163" i="7"/>
  <c r="BK128" i="8"/>
  <c r="J128" i="8" s="1"/>
  <c r="J101" i="8" s="1"/>
  <c r="BK182" i="8"/>
  <c r="J182" i="8" s="1"/>
  <c r="J103" i="8" s="1"/>
  <c r="T144" i="9"/>
  <c r="P155" i="9"/>
  <c r="R164" i="9"/>
  <c r="P125" i="11"/>
  <c r="BK177" i="11"/>
  <c r="J177" i="11" s="1"/>
  <c r="J101" i="11" s="1"/>
  <c r="R132" i="2"/>
  <c r="BK174" i="3"/>
  <c r="J174" i="3" s="1"/>
  <c r="J103" i="3" s="1"/>
  <c r="BK196" i="3"/>
  <c r="J196" i="3" s="1"/>
  <c r="J104" i="3" s="1"/>
  <c r="P132" i="4"/>
  <c r="P131" i="4" s="1"/>
  <c r="P130" i="4" s="1"/>
  <c r="AU100" i="1" s="1"/>
  <c r="P130" i="5"/>
  <c r="BK148" i="5"/>
  <c r="J148" i="5" s="1"/>
  <c r="J103" i="5" s="1"/>
  <c r="T160" i="5"/>
  <c r="BK140" i="7"/>
  <c r="J140" i="7" s="1"/>
  <c r="J103" i="7" s="1"/>
  <c r="R140" i="7"/>
  <c r="T163" i="7"/>
  <c r="T128" i="8"/>
  <c r="R182" i="8"/>
  <c r="R132" i="9"/>
  <c r="BK144" i="9"/>
  <c r="J144" i="9" s="1"/>
  <c r="J103" i="9" s="1"/>
  <c r="BK164" i="9"/>
  <c r="J164" i="9" s="1"/>
  <c r="J106" i="9" s="1"/>
  <c r="T164" i="9"/>
  <c r="T125" i="11"/>
  <c r="BK136" i="2"/>
  <c r="J136" i="2" s="1"/>
  <c r="J103" i="2" s="1"/>
  <c r="BK154" i="2"/>
  <c r="BK153" i="2" s="1"/>
  <c r="T149" i="3"/>
  <c r="T460" i="3"/>
  <c r="T132" i="4"/>
  <c r="R130" i="5"/>
  <c r="P148" i="5"/>
  <c r="R160" i="5"/>
  <c r="P132" i="7"/>
  <c r="T136" i="7"/>
  <c r="P140" i="7"/>
  <c r="BK163" i="7"/>
  <c r="J163" i="7" s="1"/>
  <c r="J106" i="7" s="1"/>
  <c r="R168" i="7"/>
  <c r="BK138" i="8"/>
  <c r="J138" i="8" s="1"/>
  <c r="J102" i="8" s="1"/>
  <c r="T182" i="8"/>
  <c r="BK132" i="9"/>
  <c r="J132" i="9" s="1"/>
  <c r="J101" i="9" s="1"/>
  <c r="P139" i="9"/>
  <c r="T139" i="9"/>
  <c r="P164" i="9"/>
  <c r="R169" i="9"/>
  <c r="BK185" i="11"/>
  <c r="J185" i="11" s="1"/>
  <c r="J102" i="11" s="1"/>
  <c r="R149" i="3"/>
  <c r="BK220" i="3"/>
  <c r="J220" i="3" s="1"/>
  <c r="J106" i="3" s="1"/>
  <c r="R460" i="3"/>
  <c r="T140" i="5"/>
  <c r="P160" i="5"/>
  <c r="T132" i="7"/>
  <c r="T150" i="7"/>
  <c r="T168" i="7"/>
  <c r="P128" i="8"/>
  <c r="P138" i="8"/>
  <c r="BK139" i="9"/>
  <c r="J139" i="9" s="1"/>
  <c r="J102" i="9" s="1"/>
  <c r="R139" i="9"/>
  <c r="BK155" i="9"/>
  <c r="J155" i="9" s="1"/>
  <c r="J105" i="9" s="1"/>
  <c r="T169" i="9"/>
  <c r="T125" i="12"/>
  <c r="R135" i="12"/>
  <c r="P149" i="3"/>
  <c r="BK383" i="3"/>
  <c r="J383" i="3" s="1"/>
  <c r="J113" i="3" s="1"/>
  <c r="BK132" i="4"/>
  <c r="J132" i="4" s="1"/>
  <c r="J102" i="4" s="1"/>
  <c r="BK140" i="5"/>
  <c r="J140" i="5" s="1"/>
  <c r="J102" i="5" s="1"/>
  <c r="R148" i="5"/>
  <c r="P155" i="5"/>
  <c r="R132" i="7"/>
  <c r="BK150" i="7"/>
  <c r="J150" i="7" s="1"/>
  <c r="J104" i="7" s="1"/>
  <c r="P168" i="7"/>
  <c r="R138" i="8"/>
  <c r="BK156" i="11"/>
  <c r="J156" i="11" s="1"/>
  <c r="J99" i="11" s="1"/>
  <c r="T135" i="12"/>
  <c r="T132" i="2"/>
  <c r="BK315" i="3"/>
  <c r="J315" i="3" s="1"/>
  <c r="J111" i="3" s="1"/>
  <c r="BK341" i="3"/>
  <c r="J341" i="3" s="1"/>
  <c r="J112" i="3" s="1"/>
  <c r="BK442" i="3"/>
  <c r="J442" i="3" s="1"/>
  <c r="J116" i="3" s="1"/>
  <c r="P140" i="5"/>
  <c r="BK155" i="5"/>
  <c r="J155" i="5" s="1"/>
  <c r="J104" i="5" s="1"/>
  <c r="T155" i="5"/>
  <c r="P136" i="7"/>
  <c r="R150" i="7"/>
  <c r="BK168" i="7"/>
  <c r="J168" i="7" s="1"/>
  <c r="J107" i="7" s="1"/>
  <c r="T138" i="8"/>
  <c r="T132" i="9"/>
  <c r="R144" i="9"/>
  <c r="R155" i="9"/>
  <c r="BK169" i="9"/>
  <c r="J169" i="9" s="1"/>
  <c r="J107" i="9" s="1"/>
  <c r="R125" i="11"/>
  <c r="R124" i="11" s="1"/>
  <c r="R123" i="11" s="1"/>
  <c r="BK162" i="11"/>
  <c r="J162" i="11" s="1"/>
  <c r="J100" i="11" s="1"/>
  <c r="BK125" i="12"/>
  <c r="J98" i="12" s="1"/>
  <c r="P135" i="12"/>
  <c r="R140" i="12"/>
  <c r="BK207" i="3"/>
  <c r="J207" i="3" s="1"/>
  <c r="J105" i="3" s="1"/>
  <c r="BK307" i="3"/>
  <c r="J307" i="3" s="1"/>
  <c r="J108" i="3" s="1"/>
  <c r="BK474" i="3"/>
  <c r="J474" i="3" s="1"/>
  <c r="J119" i="3" s="1"/>
  <c r="BK495" i="3"/>
  <c r="J495" i="3" s="1"/>
  <c r="J123" i="3" s="1"/>
  <c r="P125" i="12"/>
  <c r="BK135" i="12"/>
  <c r="J100" i="12" s="1"/>
  <c r="BK140" i="12"/>
  <c r="T140" i="12"/>
  <c r="BK132" i="2"/>
  <c r="J132" i="2" s="1"/>
  <c r="J102" i="2" s="1"/>
  <c r="BK149" i="3"/>
  <c r="J149" i="3" s="1"/>
  <c r="J102" i="3" s="1"/>
  <c r="P460" i="3"/>
  <c r="R132" i="4"/>
  <c r="R131" i="4"/>
  <c r="R130" i="4" s="1"/>
  <c r="BK178" i="4"/>
  <c r="J178" i="4" s="1"/>
  <c r="J105" i="4" s="1"/>
  <c r="BK130" i="5"/>
  <c r="J130" i="5" s="1"/>
  <c r="J101" i="5" s="1"/>
  <c r="R140" i="5"/>
  <c r="BK160" i="5"/>
  <c r="J160" i="5" s="1"/>
  <c r="J105" i="5" s="1"/>
  <c r="BK136" i="7"/>
  <c r="J136" i="7" s="1"/>
  <c r="J102" i="7" s="1"/>
  <c r="P150" i="7"/>
  <c r="R163" i="7"/>
  <c r="R128" i="8"/>
  <c r="R127" i="8"/>
  <c r="P182" i="8"/>
  <c r="P132" i="9"/>
  <c r="P144" i="9"/>
  <c r="T155" i="9"/>
  <c r="P169" i="9"/>
  <c r="BK125" i="11"/>
  <c r="J125" i="11" s="1"/>
  <c r="J98" i="11" s="1"/>
  <c r="R125" i="12"/>
  <c r="R124" i="12" s="1"/>
  <c r="R123" i="12" s="1"/>
  <c r="P140" i="12"/>
  <c r="BK161" i="7"/>
  <c r="J161" i="7" s="1"/>
  <c r="J105" i="7" s="1"/>
  <c r="BK439" i="3"/>
  <c r="J439" i="3" s="1"/>
  <c r="J115" i="3" s="1"/>
  <c r="BK153" i="9"/>
  <c r="J153" i="9" s="1"/>
  <c r="J104" i="9" s="1"/>
  <c r="BK191" i="11"/>
  <c r="J191" i="11" s="1"/>
  <c r="J103" i="11" s="1"/>
  <c r="BK170" i="4"/>
  <c r="J170" i="4" s="1"/>
  <c r="J103" i="4" s="1"/>
  <c r="BK174" i="4"/>
  <c r="J174" i="4" s="1"/>
  <c r="J104" i="4" s="1"/>
  <c r="BK126" i="6"/>
  <c r="J126" i="6" s="1"/>
  <c r="J101" i="6" s="1"/>
  <c r="BK148" i="12"/>
  <c r="J103" i="12" s="1"/>
  <c r="BK312" i="3"/>
  <c r="J312" i="3" s="1"/>
  <c r="J109" i="3" s="1"/>
  <c r="BK132" i="12"/>
  <c r="J99" i="12" s="1"/>
  <c r="BK196" i="4"/>
  <c r="J196" i="4" s="1"/>
  <c r="J106" i="4" s="1"/>
  <c r="BK145" i="12"/>
  <c r="J102" i="12" s="1"/>
  <c r="J117" i="12"/>
  <c r="BE133" i="12"/>
  <c r="E85" i="12"/>
  <c r="J120" i="12"/>
  <c r="BE136" i="12"/>
  <c r="BE126" i="12"/>
  <c r="BE149" i="12"/>
  <c r="BE130" i="12"/>
  <c r="BE141" i="12"/>
  <c r="BE143" i="12"/>
  <c r="BE138" i="12"/>
  <c r="BE128" i="12"/>
  <c r="BE146" i="12"/>
  <c r="J120" i="11"/>
  <c r="BE130" i="11"/>
  <c r="BE133" i="11"/>
  <c r="BE148" i="11"/>
  <c r="BE157" i="11"/>
  <c r="BE166" i="11"/>
  <c r="BE188" i="11"/>
  <c r="BE143" i="11"/>
  <c r="BE149" i="11"/>
  <c r="BE150" i="11"/>
  <c r="BE155" i="11"/>
  <c r="BE128" i="11"/>
  <c r="BE136" i="11"/>
  <c r="BE145" i="11"/>
  <c r="BE151" i="11"/>
  <c r="BE161" i="11"/>
  <c r="BE163" i="11"/>
  <c r="BE175" i="11"/>
  <c r="BE182" i="11"/>
  <c r="E85" i="11"/>
  <c r="BE139" i="11"/>
  <c r="BE146" i="11"/>
  <c r="BE189" i="11"/>
  <c r="J117" i="11"/>
  <c r="BE180" i="11"/>
  <c r="BE126" i="11"/>
  <c r="BE158" i="11"/>
  <c r="BE169" i="11"/>
  <c r="BE192" i="11"/>
  <c r="BE127" i="11"/>
  <c r="BE159" i="11"/>
  <c r="BE178" i="11"/>
  <c r="BE129" i="11"/>
  <c r="BE172" i="11"/>
  <c r="E109" i="10"/>
  <c r="J115" i="10"/>
  <c r="J118" i="10"/>
  <c r="F95" i="9"/>
  <c r="J128" i="9"/>
  <c r="BE135" i="9"/>
  <c r="BE142" i="9"/>
  <c r="BE146" i="9"/>
  <c r="BE156" i="9"/>
  <c r="BE157" i="9"/>
  <c r="BE161" i="9"/>
  <c r="BE163" i="9"/>
  <c r="BE138" i="9"/>
  <c r="BE141" i="9"/>
  <c r="BE145" i="9"/>
  <c r="BE154" i="9"/>
  <c r="BE159" i="9"/>
  <c r="BE162" i="9"/>
  <c r="J93" i="9"/>
  <c r="J127" i="9"/>
  <c r="BE148" i="9"/>
  <c r="BE150" i="9"/>
  <c r="BE152" i="9"/>
  <c r="BE158" i="9"/>
  <c r="BE174" i="9"/>
  <c r="BE149" i="9"/>
  <c r="BE165" i="9"/>
  <c r="BE166" i="9"/>
  <c r="F96" i="9"/>
  <c r="BE160" i="9"/>
  <c r="BE134" i="9"/>
  <c r="BE143" i="9"/>
  <c r="BE170" i="9"/>
  <c r="BE171" i="9"/>
  <c r="BE136" i="9"/>
  <c r="BE140" i="9"/>
  <c r="BE151" i="9"/>
  <c r="BE167" i="9"/>
  <c r="BE168" i="9"/>
  <c r="BE175" i="9"/>
  <c r="E85" i="9"/>
  <c r="BE133" i="9"/>
  <c r="BE137" i="9"/>
  <c r="BE147" i="9"/>
  <c r="BE172" i="9"/>
  <c r="BE173" i="9"/>
  <c r="F96" i="8"/>
  <c r="BE130" i="8"/>
  <c r="BE151" i="8"/>
  <c r="BE154" i="8"/>
  <c r="BE157" i="8"/>
  <c r="BE166" i="8"/>
  <c r="BE167" i="8"/>
  <c r="BE177" i="8"/>
  <c r="BE183" i="8"/>
  <c r="BE187" i="8"/>
  <c r="BE188" i="8"/>
  <c r="BE189" i="8"/>
  <c r="BE190" i="8"/>
  <c r="BE192" i="8"/>
  <c r="BE199" i="8"/>
  <c r="E113" i="8"/>
  <c r="BE139" i="8"/>
  <c r="BE140" i="8"/>
  <c r="BE150" i="8"/>
  <c r="BE161" i="8"/>
  <c r="BE168" i="8"/>
  <c r="BE169" i="8"/>
  <c r="BE175" i="8"/>
  <c r="BE176" i="8"/>
  <c r="BE198" i="8"/>
  <c r="J93" i="8"/>
  <c r="BE129" i="8"/>
  <c r="BE136" i="8"/>
  <c r="BE171" i="8"/>
  <c r="BE180" i="8"/>
  <c r="BE201" i="8"/>
  <c r="BE204" i="8"/>
  <c r="BE209" i="8"/>
  <c r="BE214" i="8"/>
  <c r="J123" i="8"/>
  <c r="BE131" i="8"/>
  <c r="BE133" i="8"/>
  <c r="BE134" i="8"/>
  <c r="BE146" i="8"/>
  <c r="BE147" i="8"/>
  <c r="BE153" i="8"/>
  <c r="BE155" i="8"/>
  <c r="BE156" i="8"/>
  <c r="BE159" i="8"/>
  <c r="BE172" i="8"/>
  <c r="BE178" i="8"/>
  <c r="BE197" i="8"/>
  <c r="BE208" i="8"/>
  <c r="BE210" i="8"/>
  <c r="F95" i="8"/>
  <c r="BE141" i="8"/>
  <c r="BE142" i="8"/>
  <c r="BE145" i="8"/>
  <c r="BE184" i="8"/>
  <c r="BE200" i="8"/>
  <c r="BE211" i="8"/>
  <c r="BE152" i="8"/>
  <c r="BE160" i="8"/>
  <c r="BE162" i="8"/>
  <c r="BE173" i="8"/>
  <c r="BE186" i="8"/>
  <c r="BE195" i="8"/>
  <c r="BE143" i="8"/>
  <c r="BE144" i="8"/>
  <c r="BE148" i="8"/>
  <c r="BE149" i="8"/>
  <c r="BE163" i="8"/>
  <c r="BE165" i="8"/>
  <c r="BE170" i="8"/>
  <c r="BE174" i="8"/>
  <c r="BE185" i="8"/>
  <c r="BE193" i="8"/>
  <c r="BE194" i="8"/>
  <c r="BE203" i="8"/>
  <c r="BE205" i="8"/>
  <c r="BE212" i="8"/>
  <c r="J96" i="8"/>
  <c r="BE196" i="8"/>
  <c r="BE202" i="8"/>
  <c r="BE206" i="8"/>
  <c r="BE207" i="8"/>
  <c r="J96" i="7"/>
  <c r="BE156" i="7"/>
  <c r="J93" i="7"/>
  <c r="E117" i="7"/>
  <c r="BE143" i="7"/>
  <c r="BE144" i="7"/>
  <c r="BE145" i="7"/>
  <c r="BE157" i="7"/>
  <c r="BE158" i="7"/>
  <c r="BE167" i="7"/>
  <c r="F128" i="7"/>
  <c r="BE141" i="7"/>
  <c r="BE147" i="7"/>
  <c r="BE149" i="7"/>
  <c r="BE153" i="7"/>
  <c r="BE154" i="7"/>
  <c r="BE164" i="7"/>
  <c r="F95" i="7"/>
  <c r="J127" i="7"/>
  <c r="BE135" i="7"/>
  <c r="BE137" i="7"/>
  <c r="BE138" i="7"/>
  <c r="BE159" i="7"/>
  <c r="BE162" i="7"/>
  <c r="BE170" i="7"/>
  <c r="BE134" i="7"/>
  <c r="BE142" i="7"/>
  <c r="BE152" i="7"/>
  <c r="BE155" i="7"/>
  <c r="BE166" i="7"/>
  <c r="BE139" i="7"/>
  <c r="BE165" i="7"/>
  <c r="BE133" i="7"/>
  <c r="BE146" i="7"/>
  <c r="BE148" i="7"/>
  <c r="BE151" i="7"/>
  <c r="BE160" i="7"/>
  <c r="BE169" i="7"/>
  <c r="J93" i="6"/>
  <c r="J96" i="6"/>
  <c r="E85" i="6"/>
  <c r="BE127" i="6"/>
  <c r="F125" i="5"/>
  <c r="BE143" i="5"/>
  <c r="BE144" i="5"/>
  <c r="BE157" i="5"/>
  <c r="BE161" i="5"/>
  <c r="BE165" i="5"/>
  <c r="BE168" i="5"/>
  <c r="J125" i="5"/>
  <c r="BE131" i="5"/>
  <c r="BE141" i="5"/>
  <c r="BE149" i="5"/>
  <c r="BE158" i="5"/>
  <c r="J96" i="5"/>
  <c r="BE136" i="5"/>
  <c r="BE146" i="5"/>
  <c r="BE150" i="5"/>
  <c r="BE151" i="5"/>
  <c r="BE152" i="5"/>
  <c r="BE159" i="5"/>
  <c r="BE166" i="5"/>
  <c r="F126" i="5"/>
  <c r="BE139" i="5"/>
  <c r="BE142" i="5"/>
  <c r="BE164" i="5"/>
  <c r="BE137" i="5"/>
  <c r="BE138" i="5"/>
  <c r="BE145" i="5"/>
  <c r="BE147" i="5"/>
  <c r="BE153" i="5"/>
  <c r="BE154" i="5"/>
  <c r="BE156" i="5"/>
  <c r="BE162" i="5"/>
  <c r="BE163" i="5"/>
  <c r="BE170" i="5"/>
  <c r="E85" i="5"/>
  <c r="J123" i="5"/>
  <c r="BE133" i="5"/>
  <c r="BE134" i="5"/>
  <c r="BE135" i="5"/>
  <c r="BE169" i="5"/>
  <c r="BE167" i="5"/>
  <c r="BE152" i="4"/>
  <c r="BE156" i="4"/>
  <c r="BE185" i="4"/>
  <c r="BE163" i="4"/>
  <c r="BE175" i="4"/>
  <c r="BE179" i="4"/>
  <c r="BE181" i="4"/>
  <c r="BE183" i="4"/>
  <c r="BE187" i="4"/>
  <c r="J93" i="4"/>
  <c r="BE141" i="4"/>
  <c r="BE194" i="4"/>
  <c r="J127" i="4"/>
  <c r="BE146" i="4"/>
  <c r="BE191" i="4"/>
  <c r="E85" i="4"/>
  <c r="BE133" i="4"/>
  <c r="BE144" i="4"/>
  <c r="BE149" i="4"/>
  <c r="BE154" i="4"/>
  <c r="BE155" i="4"/>
  <c r="BE166" i="4"/>
  <c r="BE169" i="4"/>
  <c r="BE171" i="4"/>
  <c r="BE189" i="4"/>
  <c r="BE145" i="4"/>
  <c r="BE159" i="4"/>
  <c r="BE197" i="4"/>
  <c r="BE137" i="4"/>
  <c r="BE180" i="4"/>
  <c r="J96" i="3"/>
  <c r="BE165" i="3"/>
  <c r="BE175" i="3"/>
  <c r="BE204" i="3"/>
  <c r="BE205" i="3"/>
  <c r="BE213" i="3"/>
  <c r="BE214" i="3"/>
  <c r="BE217" i="3"/>
  <c r="BE221" i="3"/>
  <c r="BE244" i="3"/>
  <c r="BE245" i="3"/>
  <c r="BE257" i="3"/>
  <c r="BE267" i="3"/>
  <c r="BE275" i="3"/>
  <c r="BE291" i="3"/>
  <c r="BE300" i="3"/>
  <c r="BE184" i="3"/>
  <c r="BE197" i="3"/>
  <c r="BE230" i="3"/>
  <c r="BE239" i="3"/>
  <c r="BE289" i="3"/>
  <c r="BE295" i="3"/>
  <c r="BE296" i="3"/>
  <c r="BE310" i="3"/>
  <c r="BE323" i="3"/>
  <c r="BE325" i="3"/>
  <c r="BE330" i="3"/>
  <c r="BE340" i="3"/>
  <c r="BE356" i="3"/>
  <c r="BE384" i="3"/>
  <c r="BE402" i="3"/>
  <c r="BE404" i="3"/>
  <c r="BE409" i="3"/>
  <c r="BE422" i="3"/>
  <c r="BE434" i="3"/>
  <c r="BE479" i="3"/>
  <c r="BE485" i="3"/>
  <c r="BE161" i="3"/>
  <c r="BE171" i="3"/>
  <c r="BE200" i="3"/>
  <c r="BE203" i="3"/>
  <c r="BE206" i="3"/>
  <c r="BE242" i="3"/>
  <c r="BE247" i="3"/>
  <c r="BE256" i="3"/>
  <c r="BE279" i="3"/>
  <c r="BE316" i="3"/>
  <c r="BE345" i="3"/>
  <c r="BE347" i="3"/>
  <c r="BE377" i="3"/>
  <c r="BE394" i="3"/>
  <c r="BE417" i="3"/>
  <c r="BE443" i="3"/>
  <c r="BE446" i="3"/>
  <c r="BE450" i="3"/>
  <c r="BE475" i="3"/>
  <c r="J93" i="3"/>
  <c r="BE154" i="3"/>
  <c r="BE208" i="3"/>
  <c r="BE224" i="3"/>
  <c r="BE320" i="3"/>
  <c r="BE328" i="3"/>
  <c r="BE358" i="3"/>
  <c r="BE370" i="3"/>
  <c r="BE372" i="3"/>
  <c r="BE414" i="3"/>
  <c r="BE489" i="3"/>
  <c r="E85" i="3"/>
  <c r="BE158" i="3"/>
  <c r="BE178" i="3"/>
  <c r="BE192" i="3"/>
  <c r="BE233" i="3"/>
  <c r="BE297" i="3"/>
  <c r="BE303" i="3"/>
  <c r="BE304" i="3"/>
  <c r="BE319" i="3"/>
  <c r="BE338" i="3"/>
  <c r="BE361" i="3"/>
  <c r="BE412" i="3"/>
  <c r="BE440" i="3"/>
  <c r="BE461" i="3"/>
  <c r="BE463" i="3"/>
  <c r="BE465" i="3"/>
  <c r="BE467" i="3"/>
  <c r="BE469" i="3"/>
  <c r="BE471" i="3"/>
  <c r="BE477" i="3"/>
  <c r="BE491" i="3"/>
  <c r="BE496" i="3"/>
  <c r="BE164" i="3"/>
  <c r="BE185" i="3"/>
  <c r="BE212" i="3"/>
  <c r="BE260" i="3"/>
  <c r="BE264" i="3"/>
  <c r="BE299" i="3"/>
  <c r="BE308" i="3"/>
  <c r="BE333" i="3"/>
  <c r="BE351" i="3"/>
  <c r="BE353" i="3"/>
  <c r="BE392" i="3"/>
  <c r="BE397" i="3"/>
  <c r="BE399" i="3"/>
  <c r="BE407" i="3"/>
  <c r="BE419" i="3"/>
  <c r="BE455" i="3"/>
  <c r="BE487" i="3"/>
  <c r="BE150" i="3"/>
  <c r="BE163" i="3"/>
  <c r="BE169" i="3"/>
  <c r="BE234" i="3"/>
  <c r="BE235" i="3"/>
  <c r="BE248" i="3"/>
  <c r="BE249" i="3"/>
  <c r="BE263" i="3"/>
  <c r="BE281" i="3"/>
  <c r="BE285" i="3"/>
  <c r="BE313" i="3"/>
  <c r="BE335" i="3"/>
  <c r="BE342" i="3"/>
  <c r="BE380" i="3"/>
  <c r="BE382" i="3"/>
  <c r="BE387" i="3"/>
  <c r="BE430" i="3"/>
  <c r="BE482" i="3"/>
  <c r="BE181" i="3"/>
  <c r="BE188" i="3"/>
  <c r="BE227" i="3"/>
  <c r="BE272" i="3"/>
  <c r="BE298" i="3"/>
  <c r="BE363" i="3"/>
  <c r="BE367" i="3"/>
  <c r="BE375" i="3"/>
  <c r="BE389" i="3"/>
  <c r="BE424" i="3"/>
  <c r="BE428" i="3"/>
  <c r="BE448" i="3"/>
  <c r="BE493" i="3"/>
  <c r="BE502" i="3"/>
  <c r="BE508" i="3"/>
  <c r="E85" i="2"/>
  <c r="J93" i="2"/>
  <c r="J96" i="2"/>
  <c r="BE133" i="2"/>
  <c r="BE135" i="2"/>
  <c r="BE137" i="2"/>
  <c r="BE138" i="2"/>
  <c r="BE141" i="2"/>
  <c r="BE146" i="2"/>
  <c r="BE147" i="2"/>
  <c r="BE149" i="2"/>
  <c r="BE150" i="2"/>
  <c r="BE152" i="2"/>
  <c r="BE155" i="2"/>
  <c r="BE158" i="2"/>
  <c r="F38" i="4"/>
  <c r="BA100" i="1" s="1"/>
  <c r="F39" i="4"/>
  <c r="BB100" i="1" s="1"/>
  <c r="J38" i="5"/>
  <c r="AW101" i="1" s="1"/>
  <c r="F40" i="5"/>
  <c r="BC101" i="1" s="1"/>
  <c r="F38" i="7"/>
  <c r="BA103" i="1" s="1"/>
  <c r="J38" i="7"/>
  <c r="AW103" i="1" s="1"/>
  <c r="F40" i="8"/>
  <c r="BC104" i="1" s="1"/>
  <c r="J34" i="11"/>
  <c r="AW108" i="1" s="1"/>
  <c r="F38" i="3"/>
  <c r="BA98" i="1" s="1"/>
  <c r="F39" i="9"/>
  <c r="BB105" i="1" s="1"/>
  <c r="F36" i="11"/>
  <c r="BC108" i="1" s="1"/>
  <c r="F39" i="3"/>
  <c r="BB98" i="1" s="1"/>
  <c r="F39" i="8"/>
  <c r="BB104" i="1" s="1"/>
  <c r="F36" i="12"/>
  <c r="BC109" i="1" s="1"/>
  <c r="J38" i="3"/>
  <c r="AW98" i="1" s="1"/>
  <c r="F38" i="9"/>
  <c r="BA105" i="1" s="1"/>
  <c r="F36" i="10"/>
  <c r="BA107" i="1" s="1"/>
  <c r="F34" i="11"/>
  <c r="BA108" i="1" s="1"/>
  <c r="F37" i="12"/>
  <c r="BD109" i="1" s="1"/>
  <c r="F40" i="3"/>
  <c r="BC98" i="1" s="1"/>
  <c r="F41" i="9"/>
  <c r="BD105" i="1" s="1"/>
  <c r="F35" i="11"/>
  <c r="BB108" i="1" s="1"/>
  <c r="AS95" i="1"/>
  <c r="AS94" i="1" s="1"/>
  <c r="F41" i="4"/>
  <c r="BD100" i="1" s="1"/>
  <c r="F40" i="4"/>
  <c r="BC100" i="1" s="1"/>
  <c r="F39" i="5"/>
  <c r="BB101" i="1" s="1"/>
  <c r="J38" i="6"/>
  <c r="AW102" i="1" s="1"/>
  <c r="F41" i="7"/>
  <c r="BD103" i="1" s="1"/>
  <c r="F39" i="7"/>
  <c r="BB103" i="1" s="1"/>
  <c r="J38" i="8"/>
  <c r="AW104" i="1" s="1"/>
  <c r="J38" i="9"/>
  <c r="AW105" i="1" s="1"/>
  <c r="F37" i="11"/>
  <c r="BD108" i="1" s="1"/>
  <c r="F41" i="3"/>
  <c r="BD98" i="1" s="1"/>
  <c r="F41" i="8"/>
  <c r="BD104" i="1" s="1"/>
  <c r="F35" i="12"/>
  <c r="BB109" i="1" s="1"/>
  <c r="F34" i="12"/>
  <c r="BA109" i="1" s="1"/>
  <c r="J38" i="4"/>
  <c r="AW100" i="1" s="1"/>
  <c r="F38" i="5"/>
  <c r="BA101" i="1" s="1"/>
  <c r="F41" i="5"/>
  <c r="BD101" i="1" s="1"/>
  <c r="F37" i="6"/>
  <c r="AZ102" i="1"/>
  <c r="F40" i="7"/>
  <c r="BC103" i="1" s="1"/>
  <c r="F38" i="8"/>
  <c r="BA104" i="1" s="1"/>
  <c r="F40" i="9"/>
  <c r="BC105" i="1" s="1"/>
  <c r="J34" i="12"/>
  <c r="AW109" i="1" s="1"/>
  <c r="J101" i="12" l="1"/>
  <c r="T131" i="4"/>
  <c r="T130" i="4" s="1"/>
  <c r="BK271" i="3"/>
  <c r="J271" i="3" s="1"/>
  <c r="J107" i="3" s="1"/>
  <c r="J154" i="2"/>
  <c r="J106" i="2" s="1"/>
  <c r="J473" i="3"/>
  <c r="BE473" i="3" s="1"/>
  <c r="BC96" i="1"/>
  <c r="AY96" i="1" s="1"/>
  <c r="G30" i="15"/>
  <c r="AG106" i="1" s="1"/>
  <c r="AN106" i="1" s="1"/>
  <c r="BA96" i="1"/>
  <c r="AW96" i="1" s="1"/>
  <c r="BB96" i="1"/>
  <c r="AX96" i="1" s="1"/>
  <c r="T459" i="3"/>
  <c r="R459" i="3"/>
  <c r="P459" i="3"/>
  <c r="BK459" i="3"/>
  <c r="BK447" i="3" s="1"/>
  <c r="J447" i="3" s="1"/>
  <c r="J117" i="3" s="1"/>
  <c r="J459" i="3"/>
  <c r="BE459" i="3" s="1"/>
  <c r="BK124" i="11"/>
  <c r="BK123" i="11" s="1"/>
  <c r="J123" i="11" s="1"/>
  <c r="J30" i="11" s="1"/>
  <c r="AG108" i="1" s="1"/>
  <c r="BD96" i="1"/>
  <c r="BK131" i="4"/>
  <c r="BK130" i="4" s="1"/>
  <c r="J130" i="4" s="1"/>
  <c r="J34" i="4" s="1"/>
  <c r="AG100" i="1" s="1"/>
  <c r="P131" i="9"/>
  <c r="AU105" i="1" s="1"/>
  <c r="R131" i="9"/>
  <c r="BK148" i="3"/>
  <c r="T131" i="9"/>
  <c r="T131" i="2"/>
  <c r="T130" i="2" s="1"/>
  <c r="BK131" i="9"/>
  <c r="J131" i="9" s="1"/>
  <c r="J34" i="9" s="1"/>
  <c r="AG105" i="1" s="1"/>
  <c r="T127" i="8"/>
  <c r="P129" i="5"/>
  <c r="AU101" i="1" s="1"/>
  <c r="BK129" i="5"/>
  <c r="J129" i="5" s="1"/>
  <c r="J100" i="5" s="1"/>
  <c r="R131" i="7"/>
  <c r="T124" i="11"/>
  <c r="T123" i="11" s="1"/>
  <c r="P127" i="8"/>
  <c r="AU104" i="1" s="1"/>
  <c r="P124" i="12"/>
  <c r="P123" i="12"/>
  <c r="AU109" i="1" s="1"/>
  <c r="T124" i="12"/>
  <c r="T123" i="12" s="1"/>
  <c r="T131" i="7"/>
  <c r="R148" i="3"/>
  <c r="R129" i="5"/>
  <c r="P124" i="11"/>
  <c r="P123" i="11" s="1"/>
  <c r="AU108" i="1" s="1"/>
  <c r="T148" i="3"/>
  <c r="T129" i="5"/>
  <c r="P131" i="2"/>
  <c r="P130" i="2" s="1"/>
  <c r="AU97" i="1" s="1"/>
  <c r="P148" i="3"/>
  <c r="P131" i="7"/>
  <c r="AU103" i="1" s="1"/>
  <c r="R131" i="2"/>
  <c r="R130" i="2" s="1"/>
  <c r="BK131" i="7"/>
  <c r="J131" i="7" s="1"/>
  <c r="J34" i="7" s="1"/>
  <c r="AG103" i="1" s="1"/>
  <c r="BK483" i="3"/>
  <c r="J483" i="3" s="1"/>
  <c r="J121" i="3" s="1"/>
  <c r="BK124" i="12"/>
  <c r="J97" i="12" s="1"/>
  <c r="BK131" i="2"/>
  <c r="J131" i="2" s="1"/>
  <c r="J101" i="2" s="1"/>
  <c r="BK127" i="8"/>
  <c r="J127" i="8" s="1"/>
  <c r="J34" i="8" s="1"/>
  <c r="AG104" i="1" s="1"/>
  <c r="BK125" i="6"/>
  <c r="J125" i="6" s="1"/>
  <c r="J100" i="6" s="1"/>
  <c r="J153" i="2"/>
  <c r="J105" i="2" s="1"/>
  <c r="F37" i="4"/>
  <c r="AZ100" i="1" s="1"/>
  <c r="F37" i="8"/>
  <c r="AZ104" i="1" s="1"/>
  <c r="J37" i="2"/>
  <c r="AV97" i="1" s="1"/>
  <c r="AT97" i="1" s="1"/>
  <c r="J37" i="7"/>
  <c r="AV103" i="1" s="1"/>
  <c r="AT103" i="1" s="1"/>
  <c r="BA99" i="1"/>
  <c r="AW99" i="1" s="1"/>
  <c r="J37" i="4"/>
  <c r="AV100" i="1" s="1"/>
  <c r="AT100" i="1" s="1"/>
  <c r="F37" i="7"/>
  <c r="AZ103" i="1" s="1"/>
  <c r="BC99" i="1"/>
  <c r="AY99" i="1" s="1"/>
  <c r="BB99" i="1"/>
  <c r="AX99" i="1" s="1"/>
  <c r="F33" i="11"/>
  <c r="AZ108" i="1" s="1"/>
  <c r="F37" i="5"/>
  <c r="AZ101" i="1" s="1"/>
  <c r="F37" i="9"/>
  <c r="AZ105" i="1" s="1"/>
  <c r="F37" i="2"/>
  <c r="AZ97" i="1" s="1"/>
  <c r="J37" i="6"/>
  <c r="AV102" i="1" s="1"/>
  <c r="AT102" i="1" s="1"/>
  <c r="J37" i="8"/>
  <c r="AV104" i="1" s="1"/>
  <c r="AT104" i="1" s="1"/>
  <c r="J37" i="5"/>
  <c r="AV101" i="1" s="1"/>
  <c r="AT101" i="1" s="1"/>
  <c r="BD99" i="1"/>
  <c r="J37" i="9"/>
  <c r="AV105" i="1" s="1"/>
  <c r="AT105" i="1" s="1"/>
  <c r="J33" i="11"/>
  <c r="AV108" i="1" s="1"/>
  <c r="AT108" i="1" s="1"/>
  <c r="BK123" i="10" l="1"/>
  <c r="BK122" i="10" s="1"/>
  <c r="J122" i="10" s="1"/>
  <c r="J99" i="10" s="1"/>
  <c r="J123" i="10"/>
  <c r="BE123" i="10" s="1"/>
  <c r="F35" i="10" s="1"/>
  <c r="AZ107" i="1" s="1"/>
  <c r="J124" i="11"/>
  <c r="J97" i="11" s="1"/>
  <c r="J131" i="4"/>
  <c r="J101" i="4" s="1"/>
  <c r="J100" i="4"/>
  <c r="AN100" i="1"/>
  <c r="AN103" i="1"/>
  <c r="J96" i="11"/>
  <c r="AN108" i="1"/>
  <c r="AN105" i="1"/>
  <c r="AN104" i="1"/>
  <c r="BK130" i="2"/>
  <c r="J130" i="2" s="1"/>
  <c r="J100" i="2" s="1"/>
  <c r="J148" i="3"/>
  <c r="J101" i="3" s="1"/>
  <c r="J100" i="9"/>
  <c r="J100" i="8"/>
  <c r="J100" i="7"/>
  <c r="BK123" i="12"/>
  <c r="J96" i="12" s="1"/>
  <c r="J39" i="11"/>
  <c r="J43" i="9"/>
  <c r="J43" i="8"/>
  <c r="J43" i="7"/>
  <c r="J43" i="4"/>
  <c r="BD95" i="1"/>
  <c r="BA95" i="1"/>
  <c r="AW95" i="1" s="1"/>
  <c r="J34" i="5"/>
  <c r="AG101" i="1" s="1"/>
  <c r="AG99" i="1" s="1"/>
  <c r="J34" i="6"/>
  <c r="AG102" i="1" s="1"/>
  <c r="AU99" i="1"/>
  <c r="AZ99" i="1"/>
  <c r="AV99" i="1" s="1"/>
  <c r="AT99" i="1" s="1"/>
  <c r="BC95" i="1"/>
  <c r="AY95" i="1" s="1"/>
  <c r="BB95" i="1"/>
  <c r="AX95" i="1" s="1"/>
  <c r="AN99" i="1" l="1"/>
  <c r="BK121" i="10"/>
  <c r="J121" i="10" s="1"/>
  <c r="J32" i="10" s="1"/>
  <c r="AG107" i="1" s="1"/>
  <c r="J35" i="10"/>
  <c r="AV107" i="1" s="1"/>
  <c r="AT107" i="1" s="1"/>
  <c r="J43" i="5"/>
  <c r="J43" i="6"/>
  <c r="AN102" i="1"/>
  <c r="AN101" i="1"/>
  <c r="BD94" i="1"/>
  <c r="W33" i="1" s="1"/>
  <c r="J30" i="12"/>
  <c r="J34" i="2"/>
  <c r="AG97" i="1" s="1"/>
  <c r="AN97" i="1" s="1"/>
  <c r="BA94" i="1"/>
  <c r="W30" i="1" s="1"/>
  <c r="BC94" i="1"/>
  <c r="W32" i="1" s="1"/>
  <c r="BB94" i="1"/>
  <c r="W31" i="1" s="1"/>
  <c r="AG109" i="1" l="1"/>
  <c r="F33" i="12"/>
  <c r="AN107" i="1"/>
  <c r="J98" i="10"/>
  <c r="J41" i="10"/>
  <c r="J43" i="2"/>
  <c r="AW94" i="1"/>
  <c r="AK30" i="1" s="1"/>
  <c r="AX94" i="1"/>
  <c r="AY94" i="1"/>
  <c r="P438" i="3"/>
  <c r="P429" i="3" s="1"/>
  <c r="P314" i="3" s="1"/>
  <c r="P147" i="3" s="1"/>
  <c r="AU98" i="1" s="1"/>
  <c r="AU96" i="1" s="1"/>
  <c r="AU95" i="1" s="1"/>
  <c r="AU94" i="1" s="1"/>
  <c r="R438" i="3"/>
  <c r="R429" i="3" s="1"/>
  <c r="R314" i="3" s="1"/>
  <c r="R147" i="3" s="1"/>
  <c r="T438" i="3"/>
  <c r="T429" i="3" s="1"/>
  <c r="T314" i="3" s="1"/>
  <c r="T147" i="3" s="1"/>
  <c r="J438" i="3"/>
  <c r="BE438" i="3" s="1"/>
  <c r="BK438" i="3"/>
  <c r="BK429" i="3" s="1"/>
  <c r="J33" i="12" l="1"/>
  <c r="AZ109" i="1"/>
  <c r="F37" i="3"/>
  <c r="AZ98" i="1" s="1"/>
  <c r="AZ96" i="1" s="1"/>
  <c r="AV96" i="1" s="1"/>
  <c r="AT96" i="1" s="1"/>
  <c r="J37" i="3"/>
  <c r="AV98" i="1" s="1"/>
  <c r="AT98" i="1" s="1"/>
  <c r="J429" i="3"/>
  <c r="J114" i="3" s="1"/>
  <c r="BK314" i="3"/>
  <c r="AV109" i="1" l="1"/>
  <c r="AT109" i="1" s="1"/>
  <c r="AN109" i="1" s="1"/>
  <c r="J39" i="12"/>
  <c r="AZ95" i="1"/>
  <c r="AZ94" i="1" s="1"/>
  <c r="BK147" i="3"/>
  <c r="J147" i="3" s="1"/>
  <c r="J314" i="3"/>
  <c r="J110" i="3" s="1"/>
  <c r="AV95" i="1" l="1"/>
  <c r="AT95" i="1" s="1"/>
  <c r="J100" i="3"/>
  <c r="J34" i="3"/>
  <c r="AV94" i="1"/>
  <c r="AT94" i="1" l="1"/>
  <c r="J43" i="3"/>
  <c r="AG98" i="1"/>
  <c r="AN98" i="1" l="1"/>
  <c r="AG96" i="1"/>
  <c r="AN96" i="1" l="1"/>
  <c r="AN95" i="1" s="1"/>
  <c r="AN94" i="1" s="1"/>
  <c r="AG95" i="1"/>
  <c r="AG94" i="1" l="1"/>
  <c r="W29" i="1" s="1"/>
  <c r="AK29" i="1" s="1"/>
  <c r="AK26" i="1" l="1"/>
  <c r="AK35" i="1" s="1"/>
</calcChain>
</file>

<file path=xl/sharedStrings.xml><?xml version="1.0" encoding="utf-8"?>
<sst xmlns="http://schemas.openxmlformats.org/spreadsheetml/2006/main" count="10605" uniqueCount="1594">
  <si>
    <t>Export Komplet</t>
  </si>
  <si>
    <t/>
  </si>
  <si>
    <t>2.0</t>
  </si>
  <si>
    <t>False</t>
  </si>
  <si>
    <t>{9f210b84-8468-49ab-b910-7266aa270af0}</t>
  </si>
  <si>
    <t>&gt;&gt;  skryté sloupce  &lt;&lt;</t>
  </si>
  <si>
    <t>0,01</t>
  </si>
  <si>
    <t>21</t>
  </si>
  <si>
    <t>15</t>
  </si>
  <si>
    <t>REKAPITULACE STAVBY</t>
  </si>
  <si>
    <t>v ---  níže se nacházejí doplnkové a pomocné údaje k sestavám  --- v</t>
  </si>
  <si>
    <t>0,001</t>
  </si>
  <si>
    <t>Kód:</t>
  </si>
  <si>
    <t>N23-059_exp3</t>
  </si>
  <si>
    <t>Stavba:</t>
  </si>
  <si>
    <t>NOVÝ ZDROJ KYSLÍKU</t>
  </si>
  <si>
    <t>KSO:</t>
  </si>
  <si>
    <t>CC-CZ:</t>
  </si>
  <si>
    <t>Místo:</t>
  </si>
  <si>
    <t xml:space="preserve"> </t>
  </si>
  <si>
    <t>Datum:</t>
  </si>
  <si>
    <t>14. 6. 2023</t>
  </si>
  <si>
    <t>Zadavatel:</t>
  </si>
  <si>
    <t>IČ:</t>
  </si>
  <si>
    <t>KRÁLOVÉHRADECKÝ KRAJ</t>
  </si>
  <si>
    <t>DIČ:</t>
  </si>
  <si>
    <t>Zhotovitel:</t>
  </si>
  <si>
    <t>Na základě výběrového řízení</t>
  </si>
  <si>
    <t>Projektant:</t>
  </si>
  <si>
    <t>KANIA a.s.</t>
  </si>
  <si>
    <t>True</t>
  </si>
  <si>
    <t>Zpracovatel:</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</si>
  <si>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</si>
  <si>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</si>
  <si>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</si>
  <si>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</si>
  <si>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</si>
  <si>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</si>
  <si>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</si>
  <si>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</si>
  <si>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</si>
  <si>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</si>
  <si>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</si>
  <si>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</si>
  <si>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</si>
  <si>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</si>
  <si>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</si>
  <si>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</si>
  <si>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</si>
  <si>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</si>
  <si>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</si>
  <si>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</si>
  <si>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</si>
  <si>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</si>
  <si>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</si>
  <si>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</si>
  <si>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</si>
  <si>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</si>
  <si>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</si>
  <si>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</si>
  <si>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</si>
  <si>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</si>
  <si>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</si>
  <si>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</si>
  <si>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</si>
  <si>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</si>
  <si>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</si>
  <si>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</si>
  <si>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</si>
  <si>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</si>
  <si>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</si>
  <si>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</si>
  <si>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</si>
  <si>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</si>
  <si>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</si>
  <si>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</si>
  <si>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</si>
  <si>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</si>
  <si>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01</t>
  </si>
  <si>
    <t>ZDROJ KYSLÍKU</t>
  </si>
  <si>
    <t>STA</t>
  </si>
  <si>
    <t>1</t>
  </si>
  <si>
    <t>{f81922a9-1d07-4bb6-8e35-27a232762fc9}</t>
  </si>
  <si>
    <t>2</t>
  </si>
  <si>
    <t>D.1.1</t>
  </si>
  <si>
    <t xml:space="preserve">Architektonicko-stavební řešení </t>
  </si>
  <si>
    <t>Soupis</t>
  </si>
  <si>
    <t>{a67e5357-b47e-449c-86c3-212f9df16abb}</t>
  </si>
  <si>
    <t>/</t>
  </si>
  <si>
    <t xml:space="preserve">Bourací a demoliční práce </t>
  </si>
  <si>
    <t>3</t>
  </si>
  <si>
    <t>{1f385e69-9ed1-4f13-9286-898f7d349bbc}</t>
  </si>
  <si>
    <t>{0837436c-291b-48ca-9853-4e77b4734b3a}</t>
  </si>
  <si>
    <t>D.1.4</t>
  </si>
  <si>
    <t>Technika prostředí staveb</t>
  </si>
  <si>
    <t>{984f7be0-c64f-4e8e-a739-cf3df7a1a655}</t>
  </si>
  <si>
    <t>D.1.4.1</t>
  </si>
  <si>
    <t xml:space="preserve">Zdravotně technické instalace </t>
  </si>
  <si>
    <t>{e6b92899-3a6d-4966-8425-24c1556c167a}</t>
  </si>
  <si>
    <t>D.1.4.2</t>
  </si>
  <si>
    <t>Vzduchotechnika</t>
  </si>
  <si>
    <t>{410647fa-a968-4794-bd3f-673d7ec5bf9d}</t>
  </si>
  <si>
    <t>D.1.4.3</t>
  </si>
  <si>
    <t>Vytápění a chlazení</t>
  </si>
  <si>
    <t>{068ab8af-4c36-4553-b8ee-549fd9684081}</t>
  </si>
  <si>
    <t>D.1.4.5</t>
  </si>
  <si>
    <t>Silnoproudá elektrotechnika</t>
  </si>
  <si>
    <t>{6a32c5b5-4724-4fa9-a9d3-7dda9d4c17cc}</t>
  </si>
  <si>
    <t>D.1.4.6</t>
  </si>
  <si>
    <t>Slaboproudá elektrotechnika</t>
  </si>
  <si>
    <t>{845a20ea-840a-47ba-9256-8f489ee313dc}</t>
  </si>
  <si>
    <t>D.1.4.7</t>
  </si>
  <si>
    <t>MaR</t>
  </si>
  <si>
    <t>{e7e11157-9c48-43c8-9b33-cb9e797e7fed}</t>
  </si>
  <si>
    <t>D.2-01.1</t>
  </si>
  <si>
    <t>Technologie kyslíku</t>
  </si>
  <si>
    <t>{8cea2874-7aa7-4639-a276-024e946b49f2}</t>
  </si>
  <si>
    <t>IO 02</t>
  </si>
  <si>
    <t>Komunikace, zpevněné plochy, chodníky</t>
  </si>
  <si>
    <t>{a6d1e563-a660-4c1d-9e65-c689ae0e52d2}</t>
  </si>
  <si>
    <t>VON</t>
  </si>
  <si>
    <t xml:space="preserve">Vedlejší a ostatní náklady stavby </t>
  </si>
  <si>
    <t>{e75e4a52-71c6-4044-8baa-5712e82546f1}</t>
  </si>
  <si>
    <t>KRYCÍ LIST SOUPISU PRACÍ</t>
  </si>
  <si>
    <t>Objekt:</t>
  </si>
  <si>
    <t>SO 01 - ZDROJ KYSLÍKU</t>
  </si>
  <si>
    <t>Soupis:</t>
  </si>
  <si>
    <t xml:space="preserve">D.1.1 - Architektonicko-stavební řešení </t>
  </si>
  <si>
    <t>Úroveň 3:</t>
  </si>
  <si>
    <t xml:space="preserve">1 - Bourací a demoliční práce </t>
  </si>
  <si>
    <t>Vzhledem k tomu, že od objektu neexistuje žádná archivní dokumentace, může se skutečný stav na stavbě lišit proti uvažovanému v dokumentaci. ------------------------------------------------------------------------------------------------------------------------------------------------ 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t>
  </si>
  <si>
    <t>REKAPITULACE ČLENĚNÍ SOUPISU PRACÍ</t>
  </si>
  <si>
    <t>Kód dílu - Popis</t>
  </si>
  <si>
    <t>Cena celkem [CZK]</t>
  </si>
  <si>
    <t>Náklady ze soupisu prací</t>
  </si>
  <si>
    <t>-1</t>
  </si>
  <si>
    <t>HSV - Práce a dodávky HSV</t>
  </si>
  <si>
    <t xml:space="preserve">    8 - Trubní a kabelová vedení</t>
  </si>
  <si>
    <t xml:space="preserve">    9 - Ostatní konstrukce a práce, bourání</t>
  </si>
  <si>
    <t xml:space="preserve">    997 - Přesun sutě</t>
  </si>
  <si>
    <t>PSV - Práce a dodávky PSV</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</si>
  <si>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</si>
  <si>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</si>
  <si>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</si>
  <si>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</si>
  <si>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</si>
  <si>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</si>
  <si>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</si>
  <si>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</si>
  <si>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</si>
  <si>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</si>
  <si>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</si>
  <si>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</si>
  <si>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</si>
  <si>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</si>
  <si>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</si>
  <si>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</si>
  <si>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</si>
  <si>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8</t>
  </si>
  <si>
    <t>Trubní a kabelová vedení</t>
  </si>
  <si>
    <t>K</t>
  </si>
  <si>
    <t>800015R01</t>
  </si>
  <si>
    <t xml:space="preserve">Odpojení objektu od inženýrských sítí </t>
  </si>
  <si>
    <t>kpl.</t>
  </si>
  <si>
    <t>CS VLASTNÍ</t>
  </si>
  <si>
    <t>4</t>
  </si>
  <si>
    <t>-1748810431</t>
  </si>
  <si>
    <t>P</t>
  </si>
  <si>
    <t xml:space="preserve">Poznámka k položce:_x000D_
JC obsahuje : kompletní provedení dle specifikace PD a TZ včetně všech přímo souvisejících prací/činností a systémových dodávek_x000D_
--------------------------------------------------------------------------------------------------------------------------------------------------------------_x000D_
Obsah JC _ viz upřesnění TZ:_x000D_
V rámci bouracích prací je nutno provést odpojení rozvodů topení a to v sousedním objektu garáží. Provést zaslepení přívodu vody opět v prostoru garáží, odpojení od elektrické energie a zaslepení splaškové kanalizace. Technické provedení bude upřesněno při provádění bouracích prací a uzpůsobeno skutečnému stavu._x000D_
</t>
  </si>
  <si>
    <t>890311811</t>
  </si>
  <si>
    <t>Bourání šachet ze ŽB ručně obestavěného prostoru do 1,5 m3</t>
  </si>
  <si>
    <t>m3</t>
  </si>
  <si>
    <t>CS ÚRS 2023 01</t>
  </si>
  <si>
    <t>256518066</t>
  </si>
  <si>
    <t>9</t>
  </si>
  <si>
    <t>Ostatní konstrukce a práce, bourání</t>
  </si>
  <si>
    <t>949101111</t>
  </si>
  <si>
    <t>Lešení pomocné pro objekty pozemních staveb s lešeňovou podlahou v do 1,9 m zatížení do 150 kg/m2</t>
  </si>
  <si>
    <t>m2</t>
  </si>
  <si>
    <t>26472654</t>
  </si>
  <si>
    <t>966073121</t>
  </si>
  <si>
    <t>Demontáž krytiny ocelových střech z tvarovaných ocelových plechů šroubovaných budov v do 6 m</t>
  </si>
  <si>
    <t>-926718765</t>
  </si>
  <si>
    <t>VV</t>
  </si>
  <si>
    <t>"střešní krytina_přístřešek" 0,83*2,68</t>
  </si>
  <si>
    <t>Součet</t>
  </si>
  <si>
    <t>5</t>
  </si>
  <si>
    <t>981011314</t>
  </si>
  <si>
    <t>Demolice budov zděných na MVC podíl konstrukcí přes 20 do 25 % postupným rozebíráním</t>
  </si>
  <si>
    <t>1301481211</t>
  </si>
  <si>
    <t>Poznámka k položce:_x000D_
JC , nad rámec ceníkového obsahu, zahrnuje také náklady na :_x000D_
-demolici/bourání kompletní stavby dle PD ohraničenou "obestavěným prostorem" včetně příslušných základových konstrukcí a přímo souvisejících prvků._x000D_
-pro provedení návazností je pak uvažováno i s odbouráním části střechy garáží v pásu 500 mm od hrany bouraného objektu z důvodu provedení nového odvodnění střechy_x000D_
-při provádění bouracích prací je nutno brát v ohled, že zadní stěna přiléhající ke garážím je společná a nesmí být poškozena.</t>
  </si>
  <si>
    <t>"obestavěný prostor" 3,95*8,085*3,40</t>
  </si>
  <si>
    <t>997</t>
  </si>
  <si>
    <t>Přesun sutě</t>
  </si>
  <si>
    <t>6</t>
  </si>
  <si>
    <t>997013211</t>
  </si>
  <si>
    <t>Vnitrostaveništní doprava suti a vybouraných hmot pro budovy v do 6 m ručně</t>
  </si>
  <si>
    <t>t</t>
  </si>
  <si>
    <t>393426738</t>
  </si>
  <si>
    <t>7</t>
  </si>
  <si>
    <t>997013631</t>
  </si>
  <si>
    <t>Poplatek za uložení na skládce (skládkovné) stavebního odpadu směsného kód odpadu 17 09 04</t>
  </si>
  <si>
    <t>645729031</t>
  </si>
  <si>
    <t xml:space="preserve">Poznámka k položce:_x000D_
V cenách je započítán poplatek za ukládání odpadu dle zákona 541/2020 Sb._x000D_
STAVEBNÍ A DEMOLIČNÍ ODPADY (včetně vytěžené zeminy z kontaminovaných míst)_x000D_
JC , nad rámec ceníkového obsahu, zahrnuje také náklady na _ veškeré poplatky za uložení "Směsných stavebních a demoličních odpadu uedené pod čísly 17 09 xx .  _x000D_
------------------------------------------------------------------------------------------------------------------------------------------------------------------------------------------------------- </t>
  </si>
  <si>
    <t>997321511</t>
  </si>
  <si>
    <t>Vodorovná doprava suti a vybouraných hmot po suchu do 1 km</t>
  </si>
  <si>
    <t>-1537644122</t>
  </si>
  <si>
    <t>997321519</t>
  </si>
  <si>
    <t>Příplatek ZKD 1 km vodorovné dopravy suti a vybouraných hmot po suchu</t>
  </si>
  <si>
    <t>837840356</t>
  </si>
  <si>
    <t>51,84*20 'Přepočtené koeficientem množství</t>
  </si>
  <si>
    <t>10</t>
  </si>
  <si>
    <t>997321611</t>
  </si>
  <si>
    <t>Nakládání nebo překládání suti a vybouraných hmot</t>
  </si>
  <si>
    <t>-636565244</t>
  </si>
  <si>
    <t>PSV</t>
  </si>
  <si>
    <t>Práce a dodávky PSV</t>
  </si>
  <si>
    <t>767</t>
  </si>
  <si>
    <t>Konstrukce zámečnické</t>
  </si>
  <si>
    <t>11</t>
  </si>
  <si>
    <t>767991912</t>
  </si>
  <si>
    <t xml:space="preserve">Opravy zámečnických konstrukcí ostatní - samostatné řezání </t>
  </si>
  <si>
    <t>m</t>
  </si>
  <si>
    <t>16</t>
  </si>
  <si>
    <t>-253814242</t>
  </si>
  <si>
    <t>"střešní krytina" 0,83+2,68</t>
  </si>
  <si>
    <t>12</t>
  </si>
  <si>
    <t>767996701</t>
  </si>
  <si>
    <t>Demontáž atypických zámečnických konstrukcí řezáním hm jednotlivých dílů do 50 kg</t>
  </si>
  <si>
    <t>kg</t>
  </si>
  <si>
    <t>358370988</t>
  </si>
  <si>
    <t>"kce_přístřešek" 18,8*(2,7+0,9)*1,15</t>
  </si>
  <si>
    <t xml:space="preserve">2 - Architektonicko-stavební řešení </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</si>
  <si>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</si>
  <si>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</si>
  <si>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</si>
  <si>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</si>
  <si>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</si>
  <si>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95 - Různé dokončovací konstrukce a práce pozemních staveb</t>
  </si>
  <si>
    <t xml:space="preserve">    998 - Přesun hmot</t>
  </si>
  <si>
    <t xml:space="preserve">    711 - Izolace proti vodě, vlhkosti a plynům</t>
  </si>
  <si>
    <t xml:space="preserve">    712 - Povlakové krytiny</t>
  </si>
  <si>
    <t xml:space="preserve">    713 - Izolace tepelné</t>
  </si>
  <si>
    <t xml:space="preserve">    714 - Akustická a protiotřesová opatření</t>
  </si>
  <si>
    <t xml:space="preserve">    721 - Zdravotechnika - vnitřní kanalizace</t>
  </si>
  <si>
    <t xml:space="preserve">    762 - Konstrukce tesařské</t>
  </si>
  <si>
    <t xml:space="preserve">    763 - Konstrukce suché výstavby</t>
  </si>
  <si>
    <t xml:space="preserve">    764 - Konstrukce klempířské</t>
  </si>
  <si>
    <t xml:space="preserve">    783 - Dokončovací práce - nátěry</t>
  </si>
  <si>
    <t>M - M</t>
  </si>
  <si>
    <t xml:space="preserve">    99-M - Výpisy ostatních prvků a výrobků </t>
  </si>
  <si>
    <t>N00 - Nepojmenované, ostatní práce a dodávky</t>
  </si>
  <si>
    <t>Zemní práce</t>
  </si>
  <si>
    <t>115101201</t>
  </si>
  <si>
    <t>Čerpání vody na dopravní výšku do 10 m průměrný přítok do 500 l/min</t>
  </si>
  <si>
    <t>hod</t>
  </si>
  <si>
    <t>1608678444</t>
  </si>
  <si>
    <t>Poznámka k položce:_x000D_
JC, nad rámec ceníkového obsahu, také zahrnuje náklady na likvidaci čerpané vody (dle zákona)</t>
  </si>
  <si>
    <t>"předpoklad_odsouhlasení v rámci realizace" 1*24*5</t>
  </si>
  <si>
    <t>132351253</t>
  </si>
  <si>
    <t>Hloubení rýh nezapažených š do 2000 mm v hornině třídy těžitelnosti II skupiny 4 objem do 100 m3 strojně</t>
  </si>
  <si>
    <t>1545539830</t>
  </si>
  <si>
    <t>Poznámka k položce:_x000D_
JC, nad rámec ceníkového obsahu, také zahrnuje náklady na příplatek za lepivost + ruční dokopávky v místě existujících IS</t>
  </si>
  <si>
    <t>"spodní stavba" (2,0*1,15)*28,71</t>
  </si>
  <si>
    <t>162751137</t>
  </si>
  <si>
    <t>Vodorovné přemístění přes 9 000 do 10000 m výkopku/sypaniny z horniny třídy těžitelnosti II skupiny 4 a 5</t>
  </si>
  <si>
    <t>-1621431050</t>
  </si>
  <si>
    <t>162751139</t>
  </si>
  <si>
    <t>Příplatek k vodorovnému přemístění výkopku/sypaniny z horniny třídy těžitelnosti II skupiny 4 a 5 ZKD 1000 m přes 10000 m</t>
  </si>
  <si>
    <t>-2020143687</t>
  </si>
  <si>
    <t>66,033*10 'Přepočtené koeficientem množství</t>
  </si>
  <si>
    <t>17120123R</t>
  </si>
  <si>
    <t xml:space="preserve">Poplatek za uložení navážek, zeminy a kamení na skládce (skládkovné) </t>
  </si>
  <si>
    <t>602681404</t>
  </si>
  <si>
    <t>171251201</t>
  </si>
  <si>
    <t>Uložení sypaniny na skládky nebo meziskládky</t>
  </si>
  <si>
    <t>879041900</t>
  </si>
  <si>
    <t>174151101</t>
  </si>
  <si>
    <t>Zásyp jam, šachet rýh nebo kolem objektů sypaninou se zhutněním</t>
  </si>
  <si>
    <t>-401178557</t>
  </si>
  <si>
    <t>-((1,0*28,71*0,15)+(1,0*20,7*0,4)+(0,75*8,01*0,4)+(46,933*0,1))</t>
  </si>
  <si>
    <t>M</t>
  </si>
  <si>
    <t>58344197R</t>
  </si>
  <si>
    <t xml:space="preserve">externí zásypový, nenamrzavý, zhutnitelný materiál _ specifikace dle PD a TZ </t>
  </si>
  <si>
    <t>-2046779385</t>
  </si>
  <si>
    <t>46,35*1,8 'Přepočtené koeficientem množství</t>
  </si>
  <si>
    <t>181913112</t>
  </si>
  <si>
    <t>Úprava pláně v hornině třídy těžitelnosti II skupiny 4 se zhutněním ručně</t>
  </si>
  <si>
    <t>-1469814574</t>
  </si>
  <si>
    <t>"spodní stavba" (28,71*1,0)+((6,35*8,01)-(2,62*1,5))</t>
  </si>
  <si>
    <t>Zakládání</t>
  </si>
  <si>
    <t>213311113</t>
  </si>
  <si>
    <t>Polštáře zhutněné pod základy z kameniva drceného frakce 16 až 63 mm</t>
  </si>
  <si>
    <t>-1578566343</t>
  </si>
  <si>
    <t>"spodní stavba_základ deska" ((6,35*8,01)-(2,62*1,5))*0,1</t>
  </si>
  <si>
    <t>273321411</t>
  </si>
  <si>
    <t>Základové desky ze ŽB bez zvýšených nároků na prostředí tř. C 20/25</t>
  </si>
  <si>
    <t>285145576</t>
  </si>
  <si>
    <t>"spodní stavba_základ deska" ((6,35*8,01)-(2,62*1,5))*0,15</t>
  </si>
  <si>
    <t>273351121</t>
  </si>
  <si>
    <t>Zřízení bednění základových desek</t>
  </si>
  <si>
    <t>-534730583</t>
  </si>
  <si>
    <t>"spodní stavba_základ deska" (6,35+8,01)*2*0,15</t>
  </si>
  <si>
    <t>13</t>
  </si>
  <si>
    <t>273351122</t>
  </si>
  <si>
    <t>Odstranění bednění základových desek</t>
  </si>
  <si>
    <t>-324871420</t>
  </si>
  <si>
    <t>14</t>
  </si>
  <si>
    <t>273362021</t>
  </si>
  <si>
    <t>Výztuž základových desek svařovanými sítěmi Kari</t>
  </si>
  <si>
    <t>-1471507485</t>
  </si>
  <si>
    <t>"spodní stavba_základ deska" ((6,35*8,01)-(2,62*1,5))*1*(7,9*1,2)/1000</t>
  </si>
  <si>
    <t>27436182R</t>
  </si>
  <si>
    <t>Výztuž základových pasů ze ztraceného bednění betonářskou ocelí 10 505 (R)</t>
  </si>
  <si>
    <t>953331818</t>
  </si>
  <si>
    <t>Poznámka k položce:_x000D_
JC obsahuje : kompletní systémové dodávky a provedení dle specifikace PD a TZ včetně všech přímo souvisejících prací/činností a dodávek/doplňků/příslušenství</t>
  </si>
  <si>
    <t>"spodní stavba" ((1,0*20,7)+(0,75*8,01))*17,5/1000</t>
  </si>
  <si>
    <t>279113145</t>
  </si>
  <si>
    <t>Základová zeď tl přes 300 do 400 mm z tvárnic ztraceného bednění včetně výplně z betonu tř. C 20/25</t>
  </si>
  <si>
    <t>626512451</t>
  </si>
  <si>
    <t>Poznámka k položce:_x000D_
JC také zahrnuje náklady na "dutinové tvárnice" !!</t>
  </si>
  <si>
    <t>"spodní stavba" (1,0*20,7)+(0,75*8,01)</t>
  </si>
  <si>
    <t>Svislé a kompletní konstrukce</t>
  </si>
  <si>
    <t>17</t>
  </si>
  <si>
    <t>311236101</t>
  </si>
  <si>
    <t>Zdivo jednovrstvé zvukově izolační na cementovou maltu M10 z cihel děrovaných do P15 tl 190 mm</t>
  </si>
  <si>
    <t>2089135739</t>
  </si>
  <si>
    <t>"atiková kce" (0,5*9,58)</t>
  </si>
  <si>
    <t>18</t>
  </si>
  <si>
    <t>311236151</t>
  </si>
  <si>
    <t>Zdivo jednovrstvé zvukově izolační na cementovou maltu M10 z cihel děrovaných přes P15 do P20 tl 300 mm</t>
  </si>
  <si>
    <t>94511805</t>
  </si>
  <si>
    <t>(4,9*28,72)-((1,6*2,5)+(0,73*2,1*2)+(1,0*0,9*2)+(0,5*0,6))</t>
  </si>
  <si>
    <t>19</t>
  </si>
  <si>
    <t>317168053</t>
  </si>
  <si>
    <t>Překlad keramický vysoký v 238 mm dl 1500 mm</t>
  </si>
  <si>
    <t>kus</t>
  </si>
  <si>
    <t>-2132302373</t>
  </si>
  <si>
    <t>20</t>
  </si>
  <si>
    <t>317168055</t>
  </si>
  <si>
    <t>Překlad keramický vysoký v 238 mm dl 2000 mm</t>
  </si>
  <si>
    <t>1623956577</t>
  </si>
  <si>
    <t>317168058</t>
  </si>
  <si>
    <t>Překlad keramický vysoký v 238 mm dl 2750 mm</t>
  </si>
  <si>
    <t>-526950332</t>
  </si>
  <si>
    <t>22</t>
  </si>
  <si>
    <t>317998114</t>
  </si>
  <si>
    <t>Tepelná izolace mezi překlady v 24 cm z EPS tl 90 mm</t>
  </si>
  <si>
    <t>1461511887</t>
  </si>
  <si>
    <t>Vodorovné konstrukce</t>
  </si>
  <si>
    <t>23</t>
  </si>
  <si>
    <t>411168365</t>
  </si>
  <si>
    <t>Strop keramický tl 25 cm z vložek MIAKO a keramobetonových nosníků dl přes 5 do 6 m OVN 62,5 cm</t>
  </si>
  <si>
    <t>-1675998782</t>
  </si>
  <si>
    <t xml:space="preserve">Poznámka k položce:_x000D_
JC, nad rámec ceníkového obsahu, zahrnuje také náklady na spec. bet. zálivka : C 25/30, na spec. vyztužení : KARI 100/100/8/8 mm </t>
  </si>
  <si>
    <t>"stropní konstrukce" (6,35*8,01)-(2,62*1,5)</t>
  </si>
  <si>
    <t>24</t>
  </si>
  <si>
    <t>417238233</t>
  </si>
  <si>
    <t>Obezdívka věnce jednostranná věncovkou keramickou v přes 210 do 250 mm bez tepelné izolace</t>
  </si>
  <si>
    <t>-51166989</t>
  </si>
  <si>
    <t>25</t>
  </si>
  <si>
    <t>417321515</t>
  </si>
  <si>
    <t>Ztužující pásy a věnce ze ŽB tř. C 25/30</t>
  </si>
  <si>
    <t>-112599599</t>
  </si>
  <si>
    <t>26</t>
  </si>
  <si>
    <t>417361821</t>
  </si>
  <si>
    <t>Výztuž ztužujících pásů a věnců betonářskou ocelí 10 505</t>
  </si>
  <si>
    <t>1063502509</t>
  </si>
  <si>
    <t>"bude odsouhlaseno v dílenské dokumentaci" 2,154*200/1000</t>
  </si>
  <si>
    <t>27</t>
  </si>
  <si>
    <t>451315126</t>
  </si>
  <si>
    <t>Podkladní nebo výplňová vrstva z betonu C 20/25 tl do 150 mm</t>
  </si>
  <si>
    <t>-573339163</t>
  </si>
  <si>
    <t>"spodní stavba_pásy" (28,71*1,0)</t>
  </si>
  <si>
    <t>Úpravy povrchů, podlahy a osazování výplní</t>
  </si>
  <si>
    <t>28</t>
  </si>
  <si>
    <t>611131100</t>
  </si>
  <si>
    <t>Vápenný postřik vnitřních stropů nanášený ručně</t>
  </si>
  <si>
    <t>-899913434</t>
  </si>
  <si>
    <t>"podhledová skladba" (36,28)</t>
  </si>
  <si>
    <t>29</t>
  </si>
  <si>
    <t>611311141</t>
  </si>
  <si>
    <t>Vápenná omítka štuková dvouvrstvá vnitřních stropů rovných nanášená ručně</t>
  </si>
  <si>
    <t>-2039189738</t>
  </si>
  <si>
    <t>30</t>
  </si>
  <si>
    <t>612131100</t>
  </si>
  <si>
    <t>Vápenný postřik vnitřních stěn nanášený ručně</t>
  </si>
  <si>
    <t>1740784723</t>
  </si>
  <si>
    <t>"svislé povchy" (5,75+7,41)*2*4,675</t>
  </si>
  <si>
    <t>31</t>
  </si>
  <si>
    <t>612311141</t>
  </si>
  <si>
    <t>Vápenná omítka štuková dvouvrstvá vnitřních stěn nanášená ručně</t>
  </si>
  <si>
    <t>-1463997883</t>
  </si>
  <si>
    <t>32</t>
  </si>
  <si>
    <t>622131101</t>
  </si>
  <si>
    <t>Cementový postřik vnějších stěn nanášený celoplošně ručně</t>
  </si>
  <si>
    <t>-1205728599</t>
  </si>
  <si>
    <t>33</t>
  </si>
  <si>
    <t>622151031</t>
  </si>
  <si>
    <t>Penetrační silikonový nátěr vnějších pastovitých tenkovrstvých omítek stěn</t>
  </si>
  <si>
    <t>-1678828468</t>
  </si>
  <si>
    <t>34</t>
  </si>
  <si>
    <t>62221512R</t>
  </si>
  <si>
    <t>Bourání a oprava (doplnění) kontaktního zateplení pl do 0,5 m2</t>
  </si>
  <si>
    <t>836027446</t>
  </si>
  <si>
    <t>"stavební úprava_vyvolaná SO D.2-01.1_ cca 0,5x0,5 m" 2,0</t>
  </si>
  <si>
    <t>35</t>
  </si>
  <si>
    <t>622221011</t>
  </si>
  <si>
    <t>Montáž kontaktního zateplení vnějších stěn lepením a mechanickým kotvením TI z minerální vlny s podélnou orientací do zdiva a betonu tl přes 40 do 80 mm</t>
  </si>
  <si>
    <t>1686996724</t>
  </si>
  <si>
    <t>(87,939)-((0,73*2,1*2)+(1,0*0,9*2)+(0,5*0,6)+(1,6*2,5))</t>
  </si>
  <si>
    <t>36</t>
  </si>
  <si>
    <t>63142004R</t>
  </si>
  <si>
    <t xml:space="preserve">deska tepelně izolační minerální kontaktních fasád podélné vlákno tl 80mm_specifikace dle PD a TZ </t>
  </si>
  <si>
    <t>973542839</t>
  </si>
  <si>
    <t>78,773*1,1 'Přepočtené koeficientem množství</t>
  </si>
  <si>
    <t>37</t>
  </si>
  <si>
    <t>622222051</t>
  </si>
  <si>
    <t>Montáž kontaktního zateplení vnějšího ostění, nadpraží nebo parapetu hl. špalety do 400 mm lepením desek z minerální vlny tl do 40 mm</t>
  </si>
  <si>
    <t>-1261053972</t>
  </si>
  <si>
    <t>38</t>
  </si>
  <si>
    <t>63141410R</t>
  </si>
  <si>
    <t xml:space="preserve">deska tepelně izolační minerální kontaktních fasád podélné vlákno tl 40mm_specifikace dle PD a TZ </t>
  </si>
  <si>
    <t>657610424</t>
  </si>
  <si>
    <t>6,6*0,25 'Přepočtené koeficientem množství</t>
  </si>
  <si>
    <t>622251105</t>
  </si>
  <si>
    <t>Příplatek k cenám kontaktního zateplení vnějších stěn za zápustnou montáž a použití tepelněizolačních zátek z minerální vlny</t>
  </si>
  <si>
    <t>1209204112</t>
  </si>
  <si>
    <t>40</t>
  </si>
  <si>
    <t>622331111</t>
  </si>
  <si>
    <t>Cementová omítka hrubá jednovrstvá zatřená vnějších stěn nanášená ručně</t>
  </si>
  <si>
    <t>1429254696</t>
  </si>
  <si>
    <t>622454R04</t>
  </si>
  <si>
    <t>Příplatek ke KZS za systémové doplňky a příslušenství</t>
  </si>
  <si>
    <t>1175863294</t>
  </si>
  <si>
    <t>"kompletní provedení dle specifikace PD a TZ vč. všech souvisejících prací a dodávek"</t>
  </si>
  <si>
    <t xml:space="preserve">"dle TP konkrétního výrobce KZS + požadavky PD a TZ, PBŘ" </t>
  </si>
  <si>
    <t>-veškeré systémové lišty, rohovníky, profily</t>
  </si>
  <si>
    <t xml:space="preserve">ROZSAH VZTAŽEN NA PLOCHU KZS. </t>
  </si>
  <si>
    <t>(80,423)</t>
  </si>
  <si>
    <t>42</t>
  </si>
  <si>
    <t>622531032</t>
  </si>
  <si>
    <t>Tenkovrstvá silikonová zrnitá omítka zrnitost 3,0 mm vnějších stěn</t>
  </si>
  <si>
    <t>-476151898</t>
  </si>
  <si>
    <t>629991011</t>
  </si>
  <si>
    <t>Zakrytí výplní otvorů a svislých ploch fólií přilepenou lepící páskou</t>
  </si>
  <si>
    <t>162135937</t>
  </si>
  <si>
    <t>((0,73*2,1*2)+(1,0*0,9*2)+(0,5*0,6)+(1,6*2,5))</t>
  </si>
  <si>
    <t>44</t>
  </si>
  <si>
    <t>631311135</t>
  </si>
  <si>
    <t>Mazanina tl přes 120 do 240 mm z betonu prostého bez zvýšených nároků na prostředí tř. C 20/25</t>
  </si>
  <si>
    <t>-1029305241</t>
  </si>
  <si>
    <t>"podlahová skladba_S5" (36,28)*0,155</t>
  </si>
  <si>
    <t>631319175</t>
  </si>
  <si>
    <t>Příplatek k mazanině tl přes 120 do 240 mm za stržení povrchu spodní vrstvy před vložením výztuže</t>
  </si>
  <si>
    <t>1448323885</t>
  </si>
  <si>
    <t>46</t>
  </si>
  <si>
    <t>631362021</t>
  </si>
  <si>
    <t>Výztuž mazanin svařovanými sítěmi Kari</t>
  </si>
  <si>
    <t>-851043245</t>
  </si>
  <si>
    <t>"podlahová skladba_S5" (36,28)*2*(7,9*1,2)/1000</t>
  </si>
  <si>
    <t>633121111</t>
  </si>
  <si>
    <t xml:space="preserve">Povrchová úprava průmyslových podlah pro střední provoz </t>
  </si>
  <si>
    <t>-768817399</t>
  </si>
  <si>
    <t>Poznámka k položce:_x000D_
J. ceny obsahují i náklady na oživení betonového povrchu rotační hladičkou, na ochranný nátěr proti odpařování vody.</t>
  </si>
  <si>
    <t>"podlahová skladba_S5" (36,28)</t>
  </si>
  <si>
    <t>48</t>
  </si>
  <si>
    <t>919726122</t>
  </si>
  <si>
    <t>Geotextilie pro ochranu, separaci a filtraci netkaná měrná hm přes 200 do 300 g/m2</t>
  </si>
  <si>
    <t>1770456334</t>
  </si>
  <si>
    <t>"spodní stavba_základ deska" ((6,35*8,01)-(2,62*1,5))*1,1</t>
  </si>
  <si>
    <t>941211111</t>
  </si>
  <si>
    <t>Montáž lešení řadového rámového lehkého zatížení do 200 kg/m2 š od 0,6 do 0,9 m v do 10 m</t>
  </si>
  <si>
    <t>-385917194</t>
  </si>
  <si>
    <t>"pohledová plocha" (13,29*5,07)+(8,11*2,535)</t>
  </si>
  <si>
    <t>"ostatní plocha/přesahy" (0,2)*87,939</t>
  </si>
  <si>
    <t>50</t>
  </si>
  <si>
    <t>941211211</t>
  </si>
  <si>
    <t>Příplatek k lešení řadovému rámovému lehkému š 0,9 m v přes 10 do 25 m za první a ZKD den použití</t>
  </si>
  <si>
    <t>-732818167</t>
  </si>
  <si>
    <t>105,527*30 'Přepočtené koeficientem množství</t>
  </si>
  <si>
    <t>941211811</t>
  </si>
  <si>
    <t>Demontáž lešení řadového rámového lehkého zatížení do 200 kg/m2 š od 0,6 do 0,9 m v do 10 m</t>
  </si>
  <si>
    <t>-1829592362</t>
  </si>
  <si>
    <t>52</t>
  </si>
  <si>
    <t>944511111</t>
  </si>
  <si>
    <t>Montáž ochranné sítě z textilie z umělých vláken</t>
  </si>
  <si>
    <t>-1361704696</t>
  </si>
  <si>
    <t>944511211</t>
  </si>
  <si>
    <t>Příplatek k ochranné síti za první a ZKD den použití</t>
  </si>
  <si>
    <t>-448299853</t>
  </si>
  <si>
    <t>54</t>
  </si>
  <si>
    <t>944511811</t>
  </si>
  <si>
    <t>Demontáž ochranné sítě z textilie z umělých vláken</t>
  </si>
  <si>
    <t>-621629647</t>
  </si>
  <si>
    <t>-1085117157</t>
  </si>
  <si>
    <t>56</t>
  </si>
  <si>
    <t>952901221</t>
  </si>
  <si>
    <t>Vyčištění budov průmyslových objektů při jakékoliv výšce podlaží</t>
  </si>
  <si>
    <t>-66992394</t>
  </si>
  <si>
    <t>953331121</t>
  </si>
  <si>
    <t>Vložky do spár z těžkých asfaltových pásů natavených</t>
  </si>
  <si>
    <t>-1815165708</t>
  </si>
  <si>
    <t>58</t>
  </si>
  <si>
    <t>953943211</t>
  </si>
  <si>
    <t>Osazování hasicího přístroje</t>
  </si>
  <si>
    <t>-956592598</t>
  </si>
  <si>
    <t>44932114R</t>
  </si>
  <si>
    <t xml:space="preserve">přístroj hasicí ruční _ práškový s min. hasební schopností 21A a 6kg </t>
  </si>
  <si>
    <t>-2088528349</t>
  </si>
  <si>
    <t>60</t>
  </si>
  <si>
    <t>953993326</t>
  </si>
  <si>
    <t xml:space="preserve">Osazení bezpečnostní, orientační nebo informační tabulky přivrtáním </t>
  </si>
  <si>
    <t>153077745</t>
  </si>
  <si>
    <t>"množství - předpoklad_bude upřesněno v rámci realizace a dílenské dokumentace" 5,0</t>
  </si>
  <si>
    <t>73534510R</t>
  </si>
  <si>
    <t xml:space="preserve">tabulka bezpečnostní / informační plastová s tiskem _ specifikace dle PD PBŘ a TZ </t>
  </si>
  <si>
    <t>-703274109</t>
  </si>
  <si>
    <t>62</t>
  </si>
  <si>
    <t>977151115</t>
  </si>
  <si>
    <t>Jádrové vrty diamantovými korunkami do stavebních materiálů D přes 60 do 70 mm</t>
  </si>
  <si>
    <t>18872681</t>
  </si>
  <si>
    <t>"stavební úprava_vyvolaná SO D.2-01.1" 15*(0,5)</t>
  </si>
  <si>
    <t>95</t>
  </si>
  <si>
    <t>Různé dokončovací konstrukce a práce pozemních staveb</t>
  </si>
  <si>
    <t>950015R01</t>
  </si>
  <si>
    <t>-1800669702</t>
  </si>
  <si>
    <t>64</t>
  </si>
  <si>
    <t>950015R02</t>
  </si>
  <si>
    <t xml:space="preserve">Úprava stávající prvků a konstrukcí _ viz stávající střešní kce </t>
  </si>
  <si>
    <t>-1054647598</t>
  </si>
  <si>
    <t xml:space="preserve">Poznámka k položce:_x000D_
JC obsahuje : kompletní systémové dodávky a provedení dle specifikace PD a TZ včetně všech přímo souvisejících prací/činností a dodávek/doplňků/příslušenství_x000D_
--------------------------------------------------------------------------------------------------------------------------------------------------------------------------------------------------_x000D_
Úprava stávajících střech_x000D_
Nová budova kyslíkové stanice bude zasahovat do prostoru stávajícího přístřešku z ocelových profilů a trapézového plechu. Stávající svislé podpory budou zachovány. Vodorovná vaznice níže položená bude zkrácena a uložena na nový sloup ze svařence 2*160, který bude kotven do betonové desky na chemickou kotvu M12. Zkrácení střešní krytiny bude provedeno dle nového půdorysu nové stavby. Mezi stěnu nové budovy a volný konec střechy bude vložen nový podokapní žlab. Stávající žlab bude zkrácen a bude proveden nový svislý svod. Do nového svodu pak, bude zaústěn svod z podokapního žlabu. Stávající svod z nejvýše položené střechy bude nově zkrácen a zaústěn na střechu přístřešku. _x000D_
</t>
  </si>
  <si>
    <t>998</t>
  </si>
  <si>
    <t>Přesun hmot</t>
  </si>
  <si>
    <t>998011001</t>
  </si>
  <si>
    <t>Přesun hmot pro budovy zděné v do 6 m</t>
  </si>
  <si>
    <t>-2143723755</t>
  </si>
  <si>
    <t>711</t>
  </si>
  <si>
    <t>Izolace proti vodě, vlhkosti a plynům</t>
  </si>
  <si>
    <t>66</t>
  </si>
  <si>
    <t>711161222</t>
  </si>
  <si>
    <t>Izolace proti zemní vlhkosti nopovou fólií s textilií svislá, nopek v 8,0 mm, tl do 0,6 mm</t>
  </si>
  <si>
    <t>1872076817</t>
  </si>
  <si>
    <t>"spodní stavba_izolace" (13,05*1,35)</t>
  </si>
  <si>
    <t>67</t>
  </si>
  <si>
    <t>711161383</t>
  </si>
  <si>
    <t>Izolace proti zemní vlhkosti nopovou fólií ukončení horní lištou</t>
  </si>
  <si>
    <t>-1288957259</t>
  </si>
  <si>
    <t>68</t>
  </si>
  <si>
    <t>711411001</t>
  </si>
  <si>
    <t>Provedení izolace proti tlakové vodě vodorovné za studena nátěrem penetračním</t>
  </si>
  <si>
    <t>-2045051678</t>
  </si>
  <si>
    <t>"spodní stavba_izolace" (6,35*8,01)-(2,62*1,5)</t>
  </si>
  <si>
    <t>11163150</t>
  </si>
  <si>
    <t>lak penetrační asfaltový</t>
  </si>
  <si>
    <t>-1900386254</t>
  </si>
  <si>
    <t>46,934*0,00033 'Přepočtené koeficientem množství</t>
  </si>
  <si>
    <t>70</t>
  </si>
  <si>
    <t>711412001</t>
  </si>
  <si>
    <t>Provedení izolace proti tlakové vodě svislé za studena nátěrem penetračním</t>
  </si>
  <si>
    <t>1991837295</t>
  </si>
  <si>
    <t>"spodní stavba_izolace" (0,75)*28,71</t>
  </si>
  <si>
    <t>71</t>
  </si>
  <si>
    <t>1678845277</t>
  </si>
  <si>
    <t>21,533*0,00034 'Přepočtené koeficientem množství</t>
  </si>
  <si>
    <t>72</t>
  </si>
  <si>
    <t>711441559</t>
  </si>
  <si>
    <t>Provedení izolace proti tlakové vodě vodorovné přitavením pásu NAIP</t>
  </si>
  <si>
    <t>491761007</t>
  </si>
  <si>
    <t>73</t>
  </si>
  <si>
    <t>62853004R</t>
  </si>
  <si>
    <t xml:space="preserve">pás asfaltový natavitelný modifikovaný SBS tl 4,0mm s vložkou a spalitelnou PE fólií nebo jemnozrnným minerálním posypem na horním povrchu_specifikace dle PD a TZ </t>
  </si>
  <si>
    <t>-736188400</t>
  </si>
  <si>
    <t>46,934*1,1655 'Přepočtené koeficientem množství</t>
  </si>
  <si>
    <t>74</t>
  </si>
  <si>
    <t>711442559</t>
  </si>
  <si>
    <t>Provedení izolace proti tlakové vodě svislé přitavením pásu NAIP</t>
  </si>
  <si>
    <t>1321634448</t>
  </si>
  <si>
    <t>-2025111359</t>
  </si>
  <si>
    <t>21,533*1,221 'Přepočtené koeficientem množství</t>
  </si>
  <si>
    <t>76</t>
  </si>
  <si>
    <t>998711101</t>
  </si>
  <si>
    <t>Přesun hmot tonážní pro izolace proti vodě, vlhkosti a plynům v objektech v do 6 m</t>
  </si>
  <si>
    <t>866303404</t>
  </si>
  <si>
    <t>712</t>
  </si>
  <si>
    <t>Povlakové krytiny</t>
  </si>
  <si>
    <t>712311101</t>
  </si>
  <si>
    <t>Provedení povlakové krytiny střech do 10° za studena lakem penetračním nebo asfaltovým</t>
  </si>
  <si>
    <t>-594809730</t>
  </si>
  <si>
    <t>"střešní skladba_S6" ((6,5*6,7)+(3,9*1,47))</t>
  </si>
  <si>
    <t>78</t>
  </si>
  <si>
    <t>-1389117969</t>
  </si>
  <si>
    <t>49,283*0,00032 'Přepočtené koeficientem množství</t>
  </si>
  <si>
    <t>712331111</t>
  </si>
  <si>
    <t>Provedení povlakové krytiny střech do 10° podkladní vrstvy pásy na sucho samolepící</t>
  </si>
  <si>
    <t>-1908486080</t>
  </si>
  <si>
    <t>"střešní skladba_S7" (16,37)*0,55</t>
  </si>
  <si>
    <t>80</t>
  </si>
  <si>
    <t>62853001R</t>
  </si>
  <si>
    <t xml:space="preserve">pás asfaltový samolepicí modifikovaný SBS tl 4,0mm s vložkou a spalitelnou fólií nebo jemnozrnným minerálním posypem nebo textilií na horním povrchu_specifikace dle PD a TZ </t>
  </si>
  <si>
    <t>-931570398</t>
  </si>
  <si>
    <t>58,287*1,1655 'Přepočtené koeficientem množství</t>
  </si>
  <si>
    <t>712341559</t>
  </si>
  <si>
    <t>Provedení povlakové krytiny střech do 10° pásy NAIP přitavením v plné ploše</t>
  </si>
  <si>
    <t>-1881310871</t>
  </si>
  <si>
    <t>82</t>
  </si>
  <si>
    <t>62856011R</t>
  </si>
  <si>
    <t xml:space="preserve">pás asfaltový natavitelný modifikovaný SBS tl 4,0mm s vložkou z hliníkové fólie a spalitelnou PE fólií nebo jemnozrnným minerálním posypem na horním povrchu_specifikace dle PD a TZ </t>
  </si>
  <si>
    <t>393602276</t>
  </si>
  <si>
    <t>49,283*1,1655 'Přepočtené koeficientem množství</t>
  </si>
  <si>
    <t>83</t>
  </si>
  <si>
    <t>-431642952</t>
  </si>
  <si>
    <t>84</t>
  </si>
  <si>
    <t>62855007R</t>
  </si>
  <si>
    <t xml:space="preserve">pás asfaltový natavitelný modifikovaný SBS tl 4,5mm s vložkou a hrubozrnným břidličným posypem na horním povrchu_specifikace dle PD a TZ </t>
  </si>
  <si>
    <t>1987979936</t>
  </si>
  <si>
    <t>71236360R</t>
  </si>
  <si>
    <t>Provedení povlak krytiny mechanicky kotvenou do betonu TI tl přes 240 mm , budova v do 18 m</t>
  </si>
  <si>
    <t>-1911051831</t>
  </si>
  <si>
    <t>Poznámka k položce:_x000D_
JC obsahuje : kompletní systémové dodávky a provedení dle specifikace PD a TZ včetně všech přímo souvisejících prací/činností a dodávek/doplňků/příslušenství_x000D_
-JEDNÁ SE O D+M MECHANICKÉHO KOTVENÍ STŘEŠNÍHO PLÁŠTĚ _ DLE SPECIFIKACE PD A TZ</t>
  </si>
  <si>
    <t>86</t>
  </si>
  <si>
    <t>712811101</t>
  </si>
  <si>
    <t>Provedení povlakové krytiny vytažením na konstrukce za studena nátěrem penetračním</t>
  </si>
  <si>
    <t>-492157309</t>
  </si>
  <si>
    <t>1188563892</t>
  </si>
  <si>
    <t>9,004*0,00035 'Přepočtené koeficientem množství</t>
  </si>
  <si>
    <t>88</t>
  </si>
  <si>
    <t>712841559</t>
  </si>
  <si>
    <t>Provedení povlakové krytiny vytažením na konstrukce pásy přitavením NAIP</t>
  </si>
  <si>
    <t>1429381268</t>
  </si>
  <si>
    <t>-577054724</t>
  </si>
  <si>
    <t>9,004*1,2 'Přepočtené koeficientem množství</t>
  </si>
  <si>
    <t>90</t>
  </si>
  <si>
    <t>-656963728</t>
  </si>
  <si>
    <t>-1898075889</t>
  </si>
  <si>
    <t>92</t>
  </si>
  <si>
    <t>998712101</t>
  </si>
  <si>
    <t>Přesun hmot tonážní tonážní pro krytiny povlakové v objektech v do 6 m</t>
  </si>
  <si>
    <t>-1068987594</t>
  </si>
  <si>
    <t>713</t>
  </si>
  <si>
    <t>Izolace tepelné</t>
  </si>
  <si>
    <t>713121111</t>
  </si>
  <si>
    <t>Montáž izolace tepelné podlah volně kladenými rohožemi, pásy, dílci, deskami 1 vrstva</t>
  </si>
  <si>
    <t>258570503</t>
  </si>
  <si>
    <t>94</t>
  </si>
  <si>
    <t>28376650R</t>
  </si>
  <si>
    <t xml:space="preserve">deska XPS hrana polodrážková a hladký povrch tl 40mm_specifikace dle PD a TZ </t>
  </si>
  <si>
    <t>207833499</t>
  </si>
  <si>
    <t>36,28*1,1 'Přepočtené koeficientem množství</t>
  </si>
  <si>
    <t>713131141</t>
  </si>
  <si>
    <t>Montáž izolace tepelné stěn a základů lepením celoplošně rohoží, pásů, dílců, desek</t>
  </si>
  <si>
    <t>1979829603</t>
  </si>
  <si>
    <t>"spodní stavba_izolace" (1,5*13,05)</t>
  </si>
  <si>
    <t>28376421R</t>
  </si>
  <si>
    <t xml:space="preserve">deska XPS hrana polodrážková a hladký povrch tl 80mm_specifikace dle PD a TZ </t>
  </si>
  <si>
    <t>220639579</t>
  </si>
  <si>
    <t>19,575*1,1 'Přepočtené koeficientem množství</t>
  </si>
  <si>
    <t>244933182</t>
  </si>
  <si>
    <t>"spodní stavba_izolace" (1,1*15,66)</t>
  </si>
  <si>
    <t>28376417R</t>
  </si>
  <si>
    <t xml:space="preserve">deska XPS hrana polodrážková a hladký povrch tl 50mm_specifikace dle PD a TZ </t>
  </si>
  <si>
    <t>14733563</t>
  </si>
  <si>
    <t>17,226*1,1 'Přepočtené koeficientem množství</t>
  </si>
  <si>
    <t>713131143</t>
  </si>
  <si>
    <t>Montáž izolace tepelné stěn a základů lepením celoplošně v kombinaci s mechanickým kotvením rohoží, pásů, dílců, desek</t>
  </si>
  <si>
    <t>1319589996</t>
  </si>
  <si>
    <t>"dilatace" (7,8*5,5)+(8,1*3,15)</t>
  </si>
  <si>
    <t>100</t>
  </si>
  <si>
    <t>63152260R</t>
  </si>
  <si>
    <t xml:space="preserve">deska tepelně izolační minerální kontaktních fasád podélné vlákno tl 50mm_specifikace dle PD a TZ </t>
  </si>
  <si>
    <t>-2058741881</t>
  </si>
  <si>
    <t>68,415*1,1 'Přepočtené koeficientem množství</t>
  </si>
  <si>
    <t>713131146</t>
  </si>
  <si>
    <t>Montáž izolace tepelné stěn a základů lepením bodově nízkoexpanzní (PUR) pěnou s mechanickým kotvením rohoží, pásů, dílců, desek</t>
  </si>
  <si>
    <t>1727840087</t>
  </si>
  <si>
    <t>102</t>
  </si>
  <si>
    <t>63141186R</t>
  </si>
  <si>
    <t xml:space="preserve">deska tepelně izolační kamenná (minerál) stěn tl 80mm_specifikace dle PD a TZ </t>
  </si>
  <si>
    <t>756830313</t>
  </si>
  <si>
    <t>9,004*1,1 'Přepočtené koeficientem množství</t>
  </si>
  <si>
    <t>713141136</t>
  </si>
  <si>
    <t>Montáž izolace tepelné střech plochých lepené za studena nízkoexpanzní (PUR) pěnou 1 vrstva desek</t>
  </si>
  <si>
    <t>1236383888</t>
  </si>
  <si>
    <t>104</t>
  </si>
  <si>
    <t>63140403R</t>
  </si>
  <si>
    <t xml:space="preserve">deska tepelně izolační z kamenné vlny tl 100mm_specifikace dle PD a TZ </t>
  </si>
  <si>
    <t>609154973</t>
  </si>
  <si>
    <t>49,283*1,1 'Přepočtené koeficientem množství</t>
  </si>
  <si>
    <t>713141336</t>
  </si>
  <si>
    <t>Montáž izolace tepelné střech plochých lepené za studena nízkoexpanzní (PUR) pěnou, spádová vrstva</t>
  </si>
  <si>
    <t>1819185067</t>
  </si>
  <si>
    <t>106</t>
  </si>
  <si>
    <t>28376104R</t>
  </si>
  <si>
    <t xml:space="preserve">klín izolační minerální spádový_specifikace dle PD a TZ </t>
  </si>
  <si>
    <t>-1875713333</t>
  </si>
  <si>
    <t>49,283*0,175 'Přepočtené koeficientem množství</t>
  </si>
  <si>
    <t>713141358</t>
  </si>
  <si>
    <t>Montáž spádové izolace na zhlaví atiky š do 500 mm ukotvené šrouby</t>
  </si>
  <si>
    <t>260999684</t>
  </si>
  <si>
    <t>"střešní skladba_S7" (9,58)</t>
  </si>
  <si>
    <t>108</t>
  </si>
  <si>
    <t>28376103R</t>
  </si>
  <si>
    <t>klín izolační z kamenné/minerální vaty spádový_specifikace dle PD a TZ</t>
  </si>
  <si>
    <t>1972273040</t>
  </si>
  <si>
    <t>9,58*0,036 'Přepočtené koeficientem množství</t>
  </si>
  <si>
    <t>713191R32</t>
  </si>
  <si>
    <t>Překrytí izolace tepelné separační a parotěsnou fólií tl 0,2 mm u podlah a stropů vč. vytažení na svislé konstrukce v = do cca 150 mm</t>
  </si>
  <si>
    <t>-1094062137</t>
  </si>
  <si>
    <t>Poznámka k položce:_x000D_
Kompletní systémová dodávka a provedení dle specifikace PD a TZ včetně všech přímo souvisejících prací/činností a dodávek/doplňků a příslušenství_x000D_
--------------------------------------------------------------------------------------------------------------------------------------------------------------------------------_x000D_
JC zahrnuje také náklady na :_x000D_
-vytažení separační vrstvy na svislé konstrukce v = do cca 150 mm_x000D_
-vytvoření a vyplnění obvodových / dilatačních spár (profily/pásky) tl. min 10 mm v = min 150 mm</t>
  </si>
  <si>
    <t>"podlahová skladba_S5" (36,28)*1,15</t>
  </si>
  <si>
    <t>110</t>
  </si>
  <si>
    <t>998713101</t>
  </si>
  <si>
    <t>Přesun hmot tonážní pro izolace tepelné v objektech v do 6 m</t>
  </si>
  <si>
    <t>1445729267</t>
  </si>
  <si>
    <t>714</t>
  </si>
  <si>
    <t>Akustická a protiotřesová opatření</t>
  </si>
  <si>
    <t>7141123R1</t>
  </si>
  <si>
    <t xml:space="preserve">Dodávka a montáž akustických obkladů stropů z desek tl. 100 mm </t>
  </si>
  <si>
    <t>1724178685</t>
  </si>
  <si>
    <t xml:space="preserve">Poznámka k položce:_x000D_
JC obsahuje : kompletní systémové dodávky a provedení dle specifikace PD a TZ včetně všech přímo souvisejících prací/činností a dodávek/doplňků/příslušenství_x000D_
-V celém prostoru (stěny i strop) bude instalován obklad pro zlepšení akustických vlastností konstrukcí. Panel bude typu Ecophon Industry™ Modus tloušťky 100 mm. Panely mají jádro ze skelného vlákna na bázi 3RD Technology. Viditelný povrch je dávkově barvená skelná tkanina (S) a zadní strana panelů je pokryta skelnou tkaninou. Panely budou připevněny pomocí šroubů bez viditelného roštu.  </t>
  </si>
  <si>
    <t>112</t>
  </si>
  <si>
    <t>7141123R2</t>
  </si>
  <si>
    <t xml:space="preserve">Dodávka a montáž akustických obkladů stěn z desek tl. 100 mm </t>
  </si>
  <si>
    <t>759767898</t>
  </si>
  <si>
    <t>(5,75+7,41)*2*4,675</t>
  </si>
  <si>
    <t>998714201</t>
  </si>
  <si>
    <t>Přesun hmot procentní pro akustická a protiotřesová opatření v objektech v do 6 m</t>
  </si>
  <si>
    <t>%</t>
  </si>
  <si>
    <t>1406337158</t>
  </si>
  <si>
    <t>721</t>
  </si>
  <si>
    <t>Zdravotechnika - vnitřní kanalizace</t>
  </si>
  <si>
    <t>114</t>
  </si>
  <si>
    <t>72123321R</t>
  </si>
  <si>
    <t>Střešní vtok pro pochůzné střechy svislý odtok DN 150</t>
  </si>
  <si>
    <t>-1778944166</t>
  </si>
  <si>
    <t xml:space="preserve">Poznámka k položce:_x000D_
JC obsahuje : kompletní systémové dodávky a provedení dle specifikace PD a TZ včetně všech přímo souvisejících prací/činností a dodávek/doplňků/příslušenství_x000D_
-SOUČÁST JC JSOU TAKÉ NÁKLADY NA VYTVOŘENÍ PROSTUPU PŘES STÁVAJÍCÍ STŘEŠNÍ KCI + UTĚSNĚNÍ </t>
  </si>
  <si>
    <t>762</t>
  </si>
  <si>
    <t>Konstrukce tesařské</t>
  </si>
  <si>
    <t>762361312</t>
  </si>
  <si>
    <t>Konstrukční a vyrovnávací vrstva pod klempířské prvky (atiky) z desek dřevoštěpkových tl 22 mm</t>
  </si>
  <si>
    <t>1768769778</t>
  </si>
  <si>
    <t>"střešní skladba_S7" 9,58*0,36</t>
  </si>
  <si>
    <t>116</t>
  </si>
  <si>
    <t>998762101</t>
  </si>
  <si>
    <t>Přesun hmot tonážní pro kce tesařské v objektech v do 6 m</t>
  </si>
  <si>
    <t>-1231269549</t>
  </si>
  <si>
    <t>763</t>
  </si>
  <si>
    <t>Konstrukce suché výstavby</t>
  </si>
  <si>
    <t>76316465R</t>
  </si>
  <si>
    <t>SDK obklad kcí tvaru U š do 1,2 m - Opláštění ZTI</t>
  </si>
  <si>
    <t>491429717</t>
  </si>
  <si>
    <t xml:space="preserve">Poznámka k položce:_x000D_
JC obsahuje : kompletní systémové dodávky a provedení dle specifikace PD a TZ včetně všech přímo souvisejících prací/činností a dodávek/doplňků/příslušenství_x000D_
Opláštění ZTI:_x000D_
V prostoru bude provedeno opláštění vedení 3 trubních vedení ZTI. Opláštění bude provedeno z lehkých sádrokartonových konstrukcí. Nosný kovový profil bude CW 50, připevněný ke zdivu. Opláštění bude provedeno jednoduché obyčejnou sádrokartonovou deskou tl. 12,5 mm. Opláštění bude přetmeleno a opatřeno bílou malbou_x000D_
_x000D_
</t>
  </si>
  <si>
    <t>118</t>
  </si>
  <si>
    <t>76316466R</t>
  </si>
  <si>
    <t>SDK obklad kcí a stropů - Opláštění VZT</t>
  </si>
  <si>
    <t>1553112679</t>
  </si>
  <si>
    <t xml:space="preserve">Poznámka k položce:_x000D_
JC obsahuje : kompletní systémové dodávky a provedení dle specifikace PD a TZ včetně všech přímo souvisejících prací/činností a dodávek/doplňků/příslušenství_x000D_
Opláštění VZT_x000D_
V interiéru bude provedeno akustické opláštění VZT potrubí. Zavěšená část bude provedena na dvouúrovňovém kovovém roštu na který bude položena vrstva akustické minerální izolace pro zvětšení útlumu konstrukce. Izolace je navržena z kamenná izolace v deskách ISOVER AKU v tloušťce 50 mm. Svislá část opláštění bude z kovových systémových profilů CW50 a UW50 a bude vyplněna stejným typem izolace. Opláštění konstrukce bude provedeno 3* deskou Fermacell tl. 12,5 mm. V podhledu budou osazeny revizní dvířka pro zajištění přístupu k zařízením na VZT potrubí. Opláštění bude přetmeleno a opatřeno bílou malbou_x000D_
</t>
  </si>
  <si>
    <t>(2,2*3,58)+(11,56*2,075)</t>
  </si>
  <si>
    <t>(1,9*5,325)+(14,45*1,175)</t>
  </si>
  <si>
    <t>119</t>
  </si>
  <si>
    <t>76316467R</t>
  </si>
  <si>
    <t>SDK obklad s PO trubního vedení vč. finálních povrchů - Opláštění rozvodu kyslíku 1.PP</t>
  </si>
  <si>
    <t>339394732</t>
  </si>
  <si>
    <t xml:space="preserve">Poznámka k položce:_x000D_
JC obsahuje : kompletní systémové dodávky a provedení dle specifikace PD a TZ včetně všech přímo souvisejících prací/činností a dodávek/doplňků/příslušenství_x000D_
Opláštění bude přetmeleno a opatřeno bílou malbou_x000D_
</t>
  </si>
  <si>
    <t>"stavební úprava_vyvolaná SO D.2-01.1" 4,0</t>
  </si>
  <si>
    <t>120</t>
  </si>
  <si>
    <t>998763401</t>
  </si>
  <si>
    <t>Přesun hmot procentní pro sádrokartonové konstrukce v objektech v do 6 m</t>
  </si>
  <si>
    <t>1252057981</t>
  </si>
  <si>
    <t>764</t>
  </si>
  <si>
    <t>Konstrukce klempířské</t>
  </si>
  <si>
    <t>764432R01</t>
  </si>
  <si>
    <t xml:space="preserve">K-01 - D+M _ systém odvodnění střechy - podokapový žlab š 125 mm </t>
  </si>
  <si>
    <t>272738567</t>
  </si>
  <si>
    <t>Poznámka k položce:_x000D_
JC obsahuje :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prvků a výrobků.</t>
  </si>
  <si>
    <t>122</t>
  </si>
  <si>
    <t>764432R02</t>
  </si>
  <si>
    <t xml:space="preserve">K-02 - D+M _ systém odvodnění střechy - podokapový žlab š 150 mm </t>
  </si>
  <si>
    <t>-134680588</t>
  </si>
  <si>
    <t>764432R03</t>
  </si>
  <si>
    <t>K-03 - D+M _ systém odvodnění střechy - kruhový svod DN 120</t>
  </si>
  <si>
    <t>1337799174</t>
  </si>
  <si>
    <t>124</t>
  </si>
  <si>
    <t>764432R04</t>
  </si>
  <si>
    <t xml:space="preserve">K-04 - D+M _ závětrná lišta rš 250 mm </t>
  </si>
  <si>
    <t>2016636273</t>
  </si>
  <si>
    <t>764432R05</t>
  </si>
  <si>
    <t xml:space="preserve">K-05 - D+M _ krycí lišta rš 170 mm </t>
  </si>
  <si>
    <t>-1008104136</t>
  </si>
  <si>
    <t>126</t>
  </si>
  <si>
    <t>764432R06</t>
  </si>
  <si>
    <t xml:space="preserve">K-06 - D+M _ oplechování atiky rš 490 mm </t>
  </si>
  <si>
    <t>1728150900</t>
  </si>
  <si>
    <t>998764201</t>
  </si>
  <si>
    <t>Přesun hmot procentní pro konstrukce klempířské v objektech v do 6 m</t>
  </si>
  <si>
    <t>213062583</t>
  </si>
  <si>
    <t>128</t>
  </si>
  <si>
    <t>767431R01</t>
  </si>
  <si>
    <t xml:space="preserve">DV-01 - D+M _ ocelové dveře 1600/2500 mm  </t>
  </si>
  <si>
    <t>ks</t>
  </si>
  <si>
    <t>292166529</t>
  </si>
  <si>
    <t>998767201</t>
  </si>
  <si>
    <t>Přesun hmot procentní pro zámečnické konstrukce v objektech v do 6 m</t>
  </si>
  <si>
    <t>1727125956</t>
  </si>
  <si>
    <t>783</t>
  </si>
  <si>
    <t>Dokončovací práce - nátěry</t>
  </si>
  <si>
    <t>130</t>
  </si>
  <si>
    <t>783933151</t>
  </si>
  <si>
    <t>Penetrační epoxidový nátěr hladkých betonových podlah</t>
  </si>
  <si>
    <t>-2039261005</t>
  </si>
  <si>
    <t>"podlahová skladba_S5" (36,28)+(24,32*0,15)</t>
  </si>
  <si>
    <t>783937163</t>
  </si>
  <si>
    <t>Krycí dvojnásobný epoxidový rozpouštědlový nátěr betonové podlahy</t>
  </si>
  <si>
    <t>-1815479698</t>
  </si>
  <si>
    <t>99-M</t>
  </si>
  <si>
    <t xml:space="preserve">Výpisy ostatních prvků a výrobků </t>
  </si>
  <si>
    <t>132</t>
  </si>
  <si>
    <t>991015R01</t>
  </si>
  <si>
    <t xml:space="preserve">OV 01 _ D+M _ dvířka do kce podhledu 600/600 mm </t>
  </si>
  <si>
    <t>610677433</t>
  </si>
  <si>
    <t>Poznámka k položce:_x000D_
JC bsahuje :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prvků a výrobků.</t>
  </si>
  <si>
    <t>991015R02</t>
  </si>
  <si>
    <t xml:space="preserve">OV 02 _ D+M _ dvířka do kce podhledu 400/400 mm </t>
  </si>
  <si>
    <t>-1787888803</t>
  </si>
  <si>
    <t>134</t>
  </si>
  <si>
    <t>991015R03</t>
  </si>
  <si>
    <t xml:space="preserve">OV 03 _ D+M _ dřevěný hranol pro kotvení klemp. prvků 150/150 mm </t>
  </si>
  <si>
    <t>1161883287</t>
  </si>
  <si>
    <t>991015R04</t>
  </si>
  <si>
    <t xml:space="preserve">OV 04 _ D+M _ dřevěný hranol pro kotvení klemp. prvků 150/150-225 mm </t>
  </si>
  <si>
    <t>110466075</t>
  </si>
  <si>
    <t>136</t>
  </si>
  <si>
    <t>991015R05</t>
  </si>
  <si>
    <t xml:space="preserve">OV 05 _ D+M _ dřevěný prvek pro kotvení klemp. prvků 250/150/50 mm </t>
  </si>
  <si>
    <t>743436500</t>
  </si>
  <si>
    <t>N00</t>
  </si>
  <si>
    <t>Nepojmenované, ostatní práce a dodávky</t>
  </si>
  <si>
    <t>N00_015R02</t>
  </si>
  <si>
    <t xml:space="preserve">Příplatek k hydroizolačnímu souvrství spodní stavby _ za provedení veškerých detailů , zpětných spojů a (D+M) systémových prostupů/průchodek </t>
  </si>
  <si>
    <t>512</t>
  </si>
  <si>
    <t>107359449</t>
  </si>
  <si>
    <t xml:space="preserve">Poznámka k položce:_x000D_
Kompletní dodávka a provedení dle specifikace PD (SOUPIS DETAILŮ) a TZ + systémové technologické postupy _x000D_
----------------------------------------------------------------------------------------------------------------------------------------_x000D_
</t>
  </si>
  <si>
    <t xml:space="preserve">"rozsah a specifikace _ vztaženo ma plochu HI souvrstvý" </t>
  </si>
  <si>
    <t>138</t>
  </si>
  <si>
    <t>N00_015R04</t>
  </si>
  <si>
    <t xml:space="preserve">Příplatek k povlakovým krytinám střech _ za provedení veškerých detailů a (D+M) systémových prostupů/průchodek </t>
  </si>
  <si>
    <t>196608780</t>
  </si>
  <si>
    <t xml:space="preserve">"rozsah a specifikace _ vztaženo na plochu střešního pláště" </t>
  </si>
  <si>
    <t>N00_015R07</t>
  </si>
  <si>
    <t>Dodávka a montáž kompletního systémového řešení _ prostupy základovými konstrukcemi</t>
  </si>
  <si>
    <t>soubor</t>
  </si>
  <si>
    <t>1207378786</t>
  </si>
  <si>
    <t>Poznámka k položce:_x000D_
Kompletní provedení dle specifikace PD a TZ včetně všech přímo souvisejících prací a dodávek._x000D_
--------------------------------------------------------------------------------------------------------------------</t>
  </si>
  <si>
    <t>D.1.4 - Technika prostředí staveb</t>
  </si>
  <si>
    <t xml:space="preserve">D.1.4.1 - Zdravotně technické instalace </t>
  </si>
  <si>
    <t xml:space="preserve">    8 - Trubní vedení</t>
  </si>
  <si>
    <t>2118167415</t>
  </si>
  <si>
    <t>Poznámka k položce:_x000D_
-JC obsahuje , nad rámec ceníkového obsahu, také náklady na likvidaci čerpaných vod</t>
  </si>
  <si>
    <t>"předpoklad_bude upřesněno v rámci realizace stavby" 45,0</t>
  </si>
  <si>
    <t>132254202</t>
  </si>
  <si>
    <t>Hloubení zapažených rýh š do 2000 mm v hornině třídy těžitelnosti I skupiny 3 objem do 50 m3</t>
  </si>
  <si>
    <t>267806935</t>
  </si>
  <si>
    <t xml:space="preserve">Poznámka k položce:_x000D_
JC, nad rámec ceníkového obsahu, také zahrnuje náklady na ruční hloubení v místě inženýrských sítí </t>
  </si>
  <si>
    <t>"trasa kanalizace" (5,5+4,0+14,0)*1,2*1,0</t>
  </si>
  <si>
    <t>151101101</t>
  </si>
  <si>
    <t>Zřízení příložného pažení a rozepření stěn rýh hl do 2 m</t>
  </si>
  <si>
    <t>235351978</t>
  </si>
  <si>
    <t>"trasa kanalizace" (5,5+4,0+14,0)*1,2*2</t>
  </si>
  <si>
    <t>151101111</t>
  </si>
  <si>
    <t>Odstranění příložného pažení a rozepření stěn rýh hl do 2 m</t>
  </si>
  <si>
    <t>-434467084</t>
  </si>
  <si>
    <t>161151103</t>
  </si>
  <si>
    <t>Svislé přemístění výkopku z horniny třídy těžitelnosti I skupiny 1 až 3 hl výkopu do 8 m</t>
  </si>
  <si>
    <t>-722501792</t>
  </si>
  <si>
    <t>162251102</t>
  </si>
  <si>
    <t>Vodorovné přemístění přes 20 do 50 m výkopku/sypaniny z horniny třídy těžitelnosti I skupiny 1 až 3</t>
  </si>
  <si>
    <t>1992819141</t>
  </si>
  <si>
    <t>Poznámka k položce:_x000D_
-pro zpětné zásypy _ tam a zpět</t>
  </si>
  <si>
    <t>17,625*2 'Přepočtené koeficientem množství</t>
  </si>
  <si>
    <t>162751117</t>
  </si>
  <si>
    <t>Vodorovné přemístění přes 9 000 do 10000 m výkopku/sypaniny z horniny třídy těžitelnosti I skupiny 1 až 3</t>
  </si>
  <si>
    <t>14712450</t>
  </si>
  <si>
    <t>"kanalizační trasy" (8,225+2,35)</t>
  </si>
  <si>
    <t>162751119</t>
  </si>
  <si>
    <t>Příplatek k vodorovnému přemístění výkopku/sypaniny z horniny třídy těžitelnosti I skupiny 1 až 3 ZKD 1000 m přes 10000 m</t>
  </si>
  <si>
    <t>-2042685162</t>
  </si>
  <si>
    <t>10,575*10 'Přepočtené koeficientem množství</t>
  </si>
  <si>
    <t>-916419482</t>
  </si>
  <si>
    <t>-1495735662</t>
  </si>
  <si>
    <t>760118560</t>
  </si>
  <si>
    <t>(28,2)-10,575</t>
  </si>
  <si>
    <t>175111101</t>
  </si>
  <si>
    <t>Obsypání potrubí ručně sypaninou bez prohození, uloženou do 3 m</t>
  </si>
  <si>
    <t>116269368</t>
  </si>
  <si>
    <t>Poznámka k položce:_x000D_
-výška obsypu potrubí _ průměrná pro celé trasy/stoky</t>
  </si>
  <si>
    <t>"trasa kanalizace" (5,5+4,0+14,0)*1,0*0,35</t>
  </si>
  <si>
    <t>58331200R</t>
  </si>
  <si>
    <t>štěrkopísek tříděný zásypový/obsypový</t>
  </si>
  <si>
    <t>1419853385</t>
  </si>
  <si>
    <t>Poznámka k položce:_x000D_
-JC obsahuje "obsypový materiál" - dle specifikace PD a TZ</t>
  </si>
  <si>
    <t>8,225*2 'Přepočtené koeficientem množství</t>
  </si>
  <si>
    <t>181912112</t>
  </si>
  <si>
    <t>Úprava pláně v hornině třídy těžitelnosti I skupiny 3 se zhutněním ručně</t>
  </si>
  <si>
    <t>2107659013</t>
  </si>
  <si>
    <t>"trasa kanalizace" (5,5+4,0+14,0)*1,0</t>
  </si>
  <si>
    <t>460371121</t>
  </si>
  <si>
    <t>Naložení výkopku strojně z hornin třídy I skupiny 1 až 3</t>
  </si>
  <si>
    <t>-999534151</t>
  </si>
  <si>
    <t>359901211</t>
  </si>
  <si>
    <t>Monitoring stoky jakékoli výšky na nové kanalizaci</t>
  </si>
  <si>
    <t>1542756782</t>
  </si>
  <si>
    <t>"trasa kanalizace" (5,5+4,0+14,0)</t>
  </si>
  <si>
    <t>451572111</t>
  </si>
  <si>
    <t>Lože pod potrubí otevřený výkop z kameniva drobného těženého</t>
  </si>
  <si>
    <t>460213242</t>
  </si>
  <si>
    <t>"trasa kanalizace" (5,5+4,0+14,0)*1,0*0,1</t>
  </si>
  <si>
    <t>Trubní vedení</t>
  </si>
  <si>
    <t>721290111</t>
  </si>
  <si>
    <t>Zkouška těsnosti potrubí kanalizace vodou DN do 125</t>
  </si>
  <si>
    <t>-831535484</t>
  </si>
  <si>
    <t>721290112</t>
  </si>
  <si>
    <t>Zkouška těsnosti potrubí kanalizace vodou DN 150/DN 200</t>
  </si>
  <si>
    <t>-1523993348</t>
  </si>
  <si>
    <t>8713131R1</t>
  </si>
  <si>
    <t xml:space="preserve">Dodávka a montáž svislého kanalizačního potrubí z PVC-HT  DN 125 mm </t>
  </si>
  <si>
    <t>1684804214</t>
  </si>
  <si>
    <t xml:space="preserve">Poznámka k položce:_x000D_
JC obsahuje : kompletní systémové dodávky (včetně tvarovek/armatur) a provedení dle specifikace PD a TZ  včetně všech přímo souvisejících prací/činností a dodávek/doplňků a příslušenství . </t>
  </si>
  <si>
    <t>8713131R2</t>
  </si>
  <si>
    <t xml:space="preserve">Dodávka a montáž vodorovného kanalizačního potrubí z PVC-KG SN 4, DN 125 mm </t>
  </si>
  <si>
    <t>-88626862</t>
  </si>
  <si>
    <t>8713131R3</t>
  </si>
  <si>
    <t xml:space="preserve">Dodávka a montáž vodorovného kanalizačního potrubí z PVC-KG SN 4, DN 160 mm </t>
  </si>
  <si>
    <t>2104874663</t>
  </si>
  <si>
    <t>8713131R4</t>
  </si>
  <si>
    <t xml:space="preserve">Dodávka a montáž vodorovného kanalizačního potrubí z PVC-KG SN 4, DN 200 mm </t>
  </si>
  <si>
    <t>-86244653</t>
  </si>
  <si>
    <t>894403R01</t>
  </si>
  <si>
    <t xml:space="preserve">Betonová šachta DN 1000 _ (rozebrání , přemístění o cca 2 m , zpětné osazení , připojení trubních kanalizačních tras) </t>
  </si>
  <si>
    <t>-1970738957</t>
  </si>
  <si>
    <t xml:space="preserve">Poznámka k položce:_x000D_
JC obsahuje : kompletní systémová dodávka a provedení dle specifikace PD a TZ včetně všech přímo souvisejících prací/činností a dodávek/doplňků a příslušenství_x000D_
----------------------------------------------------------------------------------------------------------------------------------------------------------------------------------_x000D_
_x000D_
</t>
  </si>
  <si>
    <t>899722113</t>
  </si>
  <si>
    <t>Krytí potrubí z plastů výstražnou fólií z PVC 34cm</t>
  </si>
  <si>
    <t>694868565</t>
  </si>
  <si>
    <t>"trasa kanalizace" (5,5+4,0+14,0)*1,1</t>
  </si>
  <si>
    <t>899951R24</t>
  </si>
  <si>
    <t xml:space="preserve">D+M _ úprava a přepojení stávajících napojení do kanalizační betonové šachty </t>
  </si>
  <si>
    <t>1108153688</t>
  </si>
  <si>
    <t xml:space="preserve">Poznámka k položce:_x000D_
JC obsahuje : kompletní systémová dodávka a provedení dle specifikace PD a TZ včetně všech přímo souvisejících prací/činností a dodávek/doplňků a příslušenství_x000D_
----------------------------------------------------------------------------------------------------------------------------------------------------------------------------------_x000D_
_x000D_
_x000D_
_x000D_
_x000D_
</t>
  </si>
  <si>
    <t>998276101</t>
  </si>
  <si>
    <t>Přesun hmot pro trubní vedení z trub z plastických hmot otevřený výkop</t>
  </si>
  <si>
    <t>-1798534903</t>
  </si>
  <si>
    <t>D.1.4.2 - Vzduchotechnika</t>
  </si>
  <si>
    <t>Ostatní komponenty měření a regulace nejsou součástí dodávky VZT (čidla, tlačítka, spínací hodiny, servopohony k regulačním klapkám, atd.) --------------------------------------------------------------------------------------------------------------------------------------------- 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t>
  </si>
  <si>
    <t>VZT 1 - Kyslíková stanice - odvětrání tepelných zisků</t>
  </si>
  <si>
    <t>VZT 2 - Kyslíková stanice - přívod vzduchu</t>
  </si>
  <si>
    <t>VZT 3 - Kyslíková stanice - výfuk od kompresorů</t>
  </si>
  <si>
    <t xml:space="preserve">w.01 -   Společné  _(množství určí dodavatel)  </t>
  </si>
  <si>
    <t>w.02 - Protokoly, měření</t>
  </si>
  <si>
    <t>VZT 1</t>
  </si>
  <si>
    <t>Kyslíková stanice - odvětrání tepelných zisků</t>
  </si>
  <si>
    <t>VZT1.1</t>
  </si>
  <si>
    <t>Ventilátor do kruhového potrubí radiální kovový (referenční výrobek RM 315NK, Elektrodesign)</t>
  </si>
  <si>
    <t>Poznámka k položce:_x000D_
Ventilátor do kruhového potrubí radiální kovový (referenční výrobek RM 315NK, Elektrodesign),  včetně 2ks pružných manžet KAA 315, ovládání podle teploty v kyslíkové stanici. Ovládací prvky (čidlo teploty v dodávce elektro). V=1000m3/h, pext=250Pa.</t>
  </si>
  <si>
    <t>VZT1.1.10</t>
  </si>
  <si>
    <t>Tlumič hluku do kruhového potrubí D315 (referenční výrobek MAA 315/900, Elektrodesign)</t>
  </si>
  <si>
    <t>VZT1.1.20</t>
  </si>
  <si>
    <t>Klapka regulační a uzavírací ovládaná servopohonem 500x400mm, spřažená s chodem ventilátoru, servopohon v dodávce M+R</t>
  </si>
  <si>
    <t>VZT1.1.50</t>
  </si>
  <si>
    <t>Krycí mřížka D315</t>
  </si>
  <si>
    <t>VZT1.1.51</t>
  </si>
  <si>
    <t>Protidešťová žaluzie včetně protirámu 500x400mm (referenční výrobek PDZM 70, Mandík)</t>
  </si>
  <si>
    <t>VZT1.1.100</t>
  </si>
  <si>
    <t>Čtyřhranné potrubí skupiny I. materiál pozinkovaný plech, trouby rovné, vč. 50% tvarovek</t>
  </si>
  <si>
    <t>VZT1.1.200</t>
  </si>
  <si>
    <t>Potrubí Spiro materiál pozinkovaný plech, trouby rovné vč. 50% tvarovek  průměru 315mm</t>
  </si>
  <si>
    <t>bm</t>
  </si>
  <si>
    <t>VZT1.1.400</t>
  </si>
  <si>
    <t>Izolace protihluková s opechováním (od fasády po tlumiče hluku, včetně tlumičů hluku)</t>
  </si>
  <si>
    <t>VZT 2</t>
  </si>
  <si>
    <t>Kyslíková stanice - přívod vzduchu</t>
  </si>
  <si>
    <t>VZT2.1.10</t>
  </si>
  <si>
    <t>Tlumič hluku buňkový v potrubí 1500x500mm, délka 1m, buňky 250x500*1000  (referenční výrobek Greif)</t>
  </si>
  <si>
    <t>VZT2.1.20</t>
  </si>
  <si>
    <t>Klapka regulační a uzavírací ovládaná servopohonem 2000x630mm, servopohon v dodávce M+R</t>
  </si>
  <si>
    <t>VZT2.1.30</t>
  </si>
  <si>
    <t>Klapka požární s ručním a teplotním spouštěním, 1500x500mm</t>
  </si>
  <si>
    <t>VZT2.1.50</t>
  </si>
  <si>
    <t>Krycí mřížka 1500x500mm</t>
  </si>
  <si>
    <t>VZT2.1.51</t>
  </si>
  <si>
    <t>Protidešťová žaluzie včetně protirámu 2000x630mm (referenční výrobek PDZM 70, Mandík)</t>
  </si>
  <si>
    <t>VZT2.1.100</t>
  </si>
  <si>
    <t>VZT2.1.400</t>
  </si>
  <si>
    <t>VZT 3</t>
  </si>
  <si>
    <t>Kyslíková stanice - výfuk od kompresorů</t>
  </si>
  <si>
    <t>VZT3.1.10</t>
  </si>
  <si>
    <t>Tlumič hluku buňkový v potrubí 1000x500mm, délka 1m, buňky 250x500*1000  (referenční výrobek Greif)</t>
  </si>
  <si>
    <t>VZT3.1.20</t>
  </si>
  <si>
    <t>Klapka regulační a uzavírací ovládaná servopohonem 500x500mm, servopohon v dodávce M+R</t>
  </si>
  <si>
    <t>VZT3.1.50</t>
  </si>
  <si>
    <t>Krycí mřížka 500x500mm</t>
  </si>
  <si>
    <t>VZT3.1.51</t>
  </si>
  <si>
    <t>Protidešťová žaluzie včetně protirámu 900x800mm (referenční výrobek PDZM 70, Mandík)</t>
  </si>
  <si>
    <t>VZT3.1.100</t>
  </si>
  <si>
    <t>VZT3.1.400</t>
  </si>
  <si>
    <t>w.01</t>
  </si>
  <si>
    <t xml:space="preserve">  Společné  _(množství určí dodavatel)  </t>
  </si>
  <si>
    <t>x.1</t>
  </si>
  <si>
    <t>Montážní, závěsný a pomocný materiál</t>
  </si>
  <si>
    <t>kpl</t>
  </si>
  <si>
    <t>x.2</t>
  </si>
  <si>
    <t>Doprava</t>
  </si>
  <si>
    <t>x.3</t>
  </si>
  <si>
    <t>Požární těsnění prostupů</t>
  </si>
  <si>
    <t>x.4</t>
  </si>
  <si>
    <t>Štítky a polepy zařízení dle ČSN</t>
  </si>
  <si>
    <t>w.02</t>
  </si>
  <si>
    <t>Protokoly, měření</t>
  </si>
  <si>
    <t>x11</t>
  </si>
  <si>
    <t>Příprava ke komplexnímu vyzkoušení</t>
  </si>
  <si>
    <t>x12</t>
  </si>
  <si>
    <t>Komplexní vyzkoušení, vyregulování a oživení zařízení</t>
  </si>
  <si>
    <t>x13</t>
  </si>
  <si>
    <t>Vypracování protokolu</t>
  </si>
  <si>
    <t>x14</t>
  </si>
  <si>
    <t>Měření hlučnosti</t>
  </si>
  <si>
    <t>x15</t>
  </si>
  <si>
    <t>x16</t>
  </si>
  <si>
    <t>Zkouška těsnosti potrubí</t>
  </si>
  <si>
    <t>x17</t>
  </si>
  <si>
    <t>x18</t>
  </si>
  <si>
    <t>Zpracování dodavatelské a montážní dokumentace</t>
  </si>
  <si>
    <t>x19</t>
  </si>
  <si>
    <t>Zpracování dokumentace pro zkoušky zařízení</t>
  </si>
  <si>
    <t>x20</t>
  </si>
  <si>
    <t>Projekt skutečného provedení</t>
  </si>
  <si>
    <t>D.1.4.3 - Vytápění a chlazení</t>
  </si>
  <si>
    <t>N00 - Technika prostředí staveb</t>
  </si>
  <si>
    <t>N00_R01</t>
  </si>
  <si>
    <t>POLOŽKA NEOBSAZENA _ SOUČÁST D.1.4.2, D.1.4.5</t>
  </si>
  <si>
    <t>1435495488</t>
  </si>
  <si>
    <t>D.1.4.5 - Silnoproudá elektrotechnika</t>
  </si>
  <si>
    <t>Poznámka: Pokud není uvedeno jinak, tak se jedná o dodávku materiálu a montáž. V rámci položek bude dodán i případný pomocný materiál (závitové tyče, kotvy, hmoždinky, …) ------------------------------------------------------------------------------------------------------------------------------------------------ 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t>
  </si>
  <si>
    <t>D1 - Osvětlení</t>
  </si>
  <si>
    <t>D2 - Přístroje</t>
  </si>
  <si>
    <t>D3 - Instalační materiál</t>
  </si>
  <si>
    <t>D4 - Kabely a vodiče</t>
  </si>
  <si>
    <t>D5 - Rozvaděče</t>
  </si>
  <si>
    <t>D6 - Uzemnění a hromosvod</t>
  </si>
  <si>
    <t>D7 - Ostatní</t>
  </si>
  <si>
    <t>D1</t>
  </si>
  <si>
    <t>Osvětlení</t>
  </si>
  <si>
    <t>001</t>
  </si>
  <si>
    <t>Svítidlo typ A1 - LED, průmyslové, 230V, 32W, 4000K, 4370 lm, L90/50000h, IP65 (dle výpočtu osvětlení - příloha PD č.02; v případě záměny nutno doložit nový výpočet osvětlení)</t>
  </si>
  <si>
    <t>002</t>
  </si>
  <si>
    <t>Svítidlo typ N1 - nouzové, LED, symetrická charakteristika, na povrch, 230V/9,3W, 385 lm, s vlastní baterií 1 hod, IP65</t>
  </si>
  <si>
    <t>003</t>
  </si>
  <si>
    <t>Svítidlo typ NP1 - nouzový piktogram, na stěnu, LED, dohled min. 15 m, 230V/5W, s vlastní baterií 1 hod, IP65</t>
  </si>
  <si>
    <t>D2</t>
  </si>
  <si>
    <t>Přístroje</t>
  </si>
  <si>
    <t>004</t>
  </si>
  <si>
    <t>Spínač jednopólový, polozapuštěný, 250V/10A, min. IP55, řazení kontaktů 1</t>
  </si>
  <si>
    <t>005</t>
  </si>
  <si>
    <t>Zásuvka jednoduchá, na povrch, 250V/16A, min.IP55, 2P+PE</t>
  </si>
  <si>
    <t>006</t>
  </si>
  <si>
    <t>Elektrický přímotopný konvektor, 230V, 1,5kW, s vlastním termostatem, maximální rozměr ŠxVxH: 600x500x100 mm</t>
  </si>
  <si>
    <t>D3</t>
  </si>
  <si>
    <t>Instalační materiál</t>
  </si>
  <si>
    <t>007</t>
  </si>
  <si>
    <t>kabelový žlab drátěný, galvanicky zinkovaný, šířka 50 mm, výška bočnice 60 mm, dodaný včetně spojek a ukotvení, průměr drátů 4mm</t>
  </si>
  <si>
    <t>008</t>
  </si>
  <si>
    <t>kabelový žlab drátěný, galvanicky zinkovaný, šířka 150 mm, výška bočnice 60 mm, dodaný včetně spojek a ukotvení, průměr drátů 4mm</t>
  </si>
  <si>
    <t>009</t>
  </si>
  <si>
    <t>kabelový rošt, galvanicky zinkovaný, šířka 300mm, výška bočnice 60 mm, dodaný včetně spojek a ukotvení, tloušťka plechu 1,5mm</t>
  </si>
  <si>
    <t>010</t>
  </si>
  <si>
    <t>krabice rozbočovací, na povrch, 100x100x60mm, IP65, rozbočení do 5x4mm2</t>
  </si>
  <si>
    <t>011</t>
  </si>
  <si>
    <t>elektroinstalační trubka tuhá, PVC, DN20, střední mechanická odolnost; dodaná včetně příchytek</t>
  </si>
  <si>
    <t>012</t>
  </si>
  <si>
    <t>elektroinstalační trubka ohebná, PVC, DN20, střední mechanická odolnost; dodaná včetně příchytek</t>
  </si>
  <si>
    <t>013</t>
  </si>
  <si>
    <t>lišta potenciálového vyrovnání - 1801 VDE</t>
  </si>
  <si>
    <t>014</t>
  </si>
  <si>
    <t>svorka zemnící pro vyrovnání potenciálu</t>
  </si>
  <si>
    <t>015</t>
  </si>
  <si>
    <t>kabelová chránička korundovaná DN125</t>
  </si>
  <si>
    <t>D4</t>
  </si>
  <si>
    <t>Kabely a vodiče</t>
  </si>
  <si>
    <t>016</t>
  </si>
  <si>
    <t>kabel CYKY 2x1,5(O)</t>
  </si>
  <si>
    <t>017</t>
  </si>
  <si>
    <t>kabel CYKY 3x1,5 (J)</t>
  </si>
  <si>
    <t>018</t>
  </si>
  <si>
    <t>kabel CYKY 3x2,5 (J)</t>
  </si>
  <si>
    <t>019</t>
  </si>
  <si>
    <t>kabel CYKY 5x2,5(J)</t>
  </si>
  <si>
    <t>020</t>
  </si>
  <si>
    <t>kabel CYKY 5x6(J)</t>
  </si>
  <si>
    <t>021</t>
  </si>
  <si>
    <t>kabel H07RN-F 4x25(G)</t>
  </si>
  <si>
    <t>022</t>
  </si>
  <si>
    <t>kabel CYKY 4x70(J)</t>
  </si>
  <si>
    <t>023</t>
  </si>
  <si>
    <t>kabel AYKY 4x240(J)</t>
  </si>
  <si>
    <t>024</t>
  </si>
  <si>
    <t>vodič CY6 (z/žl)</t>
  </si>
  <si>
    <t>025</t>
  </si>
  <si>
    <t>vodič CY25 (z/žl)</t>
  </si>
  <si>
    <t>D5</t>
  </si>
  <si>
    <t>Rozvaděče</t>
  </si>
  <si>
    <t>026</t>
  </si>
  <si>
    <t>rozvaděč R.O2 (přístrojová náplň, dle výkresové dokumentace) - skříňový 1 pole - 800x2000x400mm, podstavec 100mm, Ik"&lt;10kA, In=250A</t>
  </si>
  <si>
    <t>D6</t>
  </si>
  <si>
    <t>Uzemnění a hromosvod</t>
  </si>
  <si>
    <t>027</t>
  </si>
  <si>
    <t>hromosvod - drát AlMgSi 8 mm</t>
  </si>
  <si>
    <t>028</t>
  </si>
  <si>
    <t>hromosvod - svorka křížová SK - drát x drát</t>
  </si>
  <si>
    <t>029</t>
  </si>
  <si>
    <t>hromosvod - svorka SS</t>
  </si>
  <si>
    <t>030</t>
  </si>
  <si>
    <t>hromosvod - podpěra vedení na plochou střechu</t>
  </si>
  <si>
    <t>D7</t>
  </si>
  <si>
    <t>Ostatní</t>
  </si>
  <si>
    <t>032</t>
  </si>
  <si>
    <t>drobný montážní materiál</t>
  </si>
  <si>
    <t>033</t>
  </si>
  <si>
    <t>revize</t>
  </si>
  <si>
    <t>D.1.4.6 - Slaboproudá elektrotechnika</t>
  </si>
  <si>
    <t>URS - Kamerový systém CCTV</t>
  </si>
  <si>
    <t>D1 - Strukturovaná kabeláž</t>
  </si>
  <si>
    <t>D2 - Poplachový zabezpečovací a tísňový systém PZTS</t>
  </si>
  <si>
    <t>URS</t>
  </si>
  <si>
    <t>Kamerový systém CCTV</t>
  </si>
  <si>
    <t>742230003</t>
  </si>
  <si>
    <t>Montáž venkovní kamery</t>
  </si>
  <si>
    <t>742230004</t>
  </si>
  <si>
    <t>Montáž vnitřní kamery</t>
  </si>
  <si>
    <t>Pol1</t>
  </si>
  <si>
    <t>Dome kamera</t>
  </si>
  <si>
    <t>Poznámka k položce:_x000D_
Dome kamera, počet megapixelů: 4 megapixely; Venkovní provedení; Délka přísvitu: 30 metrů; Typ objektivu: motorický; objektiv 2,8-12mm; WDR: 120dB reálné; Citlivost: vysoká - Light Fighter</t>
  </si>
  <si>
    <t>742230103</t>
  </si>
  <si>
    <t>Nastavení záběru kamery dle přání uživatele</t>
  </si>
  <si>
    <t>Pol2</t>
  </si>
  <si>
    <t>Ostatní montážní materiál</t>
  </si>
  <si>
    <t>Poznámka k položce:_x000D_
Ostatní montážní materiál - zahrnuje dodávku veškerého dalšího instalačního materiálu nutného k zajištění plné funkčnosti a splnění všech norem uvedených v technické zprávě a jeho řádné předání objednateli  (konzoly, vruty, hmoždinky, stahovací pásky, sádra apod.)</t>
  </si>
  <si>
    <t>Pol3</t>
  </si>
  <si>
    <t>Stavební přípomoci</t>
  </si>
  <si>
    <t>Poznámka k položce:_x000D_
Stavební přípomoci - Cena zahrnuje komplexní náklady na tyto drobné stavení činnosti včetně materiálu. Jedná se o veškeré průrazy a jejich utěsnění včetně požárně bezpečnostních ucpávek po montáži a jiné drobné stavební činnosti nutné pro instalaci systému a jeho vedení</t>
  </si>
  <si>
    <t>Strukturovaná kabeláž</t>
  </si>
  <si>
    <t>742330023</t>
  </si>
  <si>
    <t>Montáž vyvazovacího panelu do 19" rozvaděče</t>
  </si>
  <si>
    <t>Pol6</t>
  </si>
  <si>
    <t>19" vyvazovací panel 1U - jednostranný, plastová oka 40 x 80mm</t>
  </si>
  <si>
    <t>742330032</t>
  </si>
  <si>
    <t>Montáž patch panelu 12 portů neosazeného</t>
  </si>
  <si>
    <t>Pol7</t>
  </si>
  <si>
    <t>Patch panel 24xRJ45, neosazený, celokovový, černý</t>
  </si>
  <si>
    <t>Pol8</t>
  </si>
  <si>
    <t>Montáž keystone modulu</t>
  </si>
  <si>
    <t>Pol9</t>
  </si>
  <si>
    <t>Keystone modul RJ45, CAT.6A, STP, černý</t>
  </si>
  <si>
    <t>Pol10</t>
  </si>
  <si>
    <t>Propojovací kabel RJ45/RJ45, CAT.6A, STP, délka 3m</t>
  </si>
  <si>
    <t>Pol11</t>
  </si>
  <si>
    <t>Propojovací kabel RJ45/RJ45, CAT.6A, STP, délka 1m</t>
  </si>
  <si>
    <t>742330045</t>
  </si>
  <si>
    <t>Montáž datové zásuvky 1 až 6 pozic přisazené na omítku</t>
  </si>
  <si>
    <t>Pol12</t>
  </si>
  <si>
    <t>Montáž keystone modulu CAT.6A</t>
  </si>
  <si>
    <t>Pol13</t>
  </si>
  <si>
    <t>Zásuvka 2xRJ45 - rámeček, krytka, maska pro 2 moduly RJ45</t>
  </si>
  <si>
    <t>Pol14</t>
  </si>
  <si>
    <t>Montáž krabice pro montáž na povrch</t>
  </si>
  <si>
    <t>Pol15</t>
  </si>
  <si>
    <t>Krabice pro montáž zásuvky na povrch</t>
  </si>
  <si>
    <t>Pol16</t>
  </si>
  <si>
    <t>Montáž konektoru RJ45</t>
  </si>
  <si>
    <t>Pol17</t>
  </si>
  <si>
    <t>Konektor RJ45, CAT.6A, STP</t>
  </si>
  <si>
    <t>Pol18</t>
  </si>
  <si>
    <t>Montáž switche do rozvaděče</t>
  </si>
  <si>
    <t>Pol19</t>
  </si>
  <si>
    <t>Nastavení switchů a parametrů sítě</t>
  </si>
  <si>
    <t>Pol20</t>
  </si>
  <si>
    <t>Switch HPE FlexNetwork 5140 24G POE+2SFP+2XGT (JL823A)</t>
  </si>
  <si>
    <t>Poznámka k položce:_x000D_
Switch HPE FlexNetwork 5140 24G POE+2SFP+2XGT (JL823A) - Gigabitový ethernetový přístupový přepínač se statickým směrováním na 3. vrstvě, RIP, vysokou hustotou 10GbE uplinků a modely POE+ pro hlas, video a bezdrátové připojení; podporuje technologii IRF, která umožňuje agregaci zařízení plug-and-play a agregaci linek mezi více zařízeními, čímž zvyšuje redundanci sítě a využití zdrojů; obsahuje vestavěné funkce pro správu sítě pomocí Smart Management Center (SmartMC); zahrnuje energeticky úsporné ekologické konstrukční funkce, jako je automatické přepínání nečinných portů do energeticky úsporného režimu a vypínání nepoužívaných portů; PoE 370W, max. spotřeba 420W, instalace do racku; výška 1U</t>
  </si>
  <si>
    <t>Pol21</t>
  </si>
  <si>
    <t>Montáž SFP+ modulu</t>
  </si>
  <si>
    <t>Pol22</t>
  </si>
  <si>
    <t>Originální SFP+ transceiver 10Gbps, SM, 10km, LC, 2 vláknový typ přenosu</t>
  </si>
  <si>
    <t>Pol23</t>
  </si>
  <si>
    <t>Patch kabel optický LC/LC, duplex, délka 3m</t>
  </si>
  <si>
    <t>Pol24</t>
  </si>
  <si>
    <t>Montáž UPS</t>
  </si>
  <si>
    <t>Pol25</t>
  </si>
  <si>
    <t>APC Smart-UPS 1500VA LCD RM 2U 230 V + (AP9631) síťová karta (SMT1500RMI2UNC)</t>
  </si>
  <si>
    <t>Poznámka k položce:_x000D_
APC Smart-UPS 1500VA LCD RM 2U 230 V + (AP9631) síťová karta (SMT1500RMI2UNC) - Záložní napájecí zdroj, výkon 1,5kVA/1kW, nastavitelné jmen. výstup. napětí, výstupy: 4x IEC 320 C13 a 2x IEC Jumper, port rozhraní: RJ-45 10/100 Base-T, RJ-45 Serial, SmartSlot, USB; LCD rozhraní, ochrana proti přepětí a rušivým poruchám, zvukové upozornění, určen do racku (U2)</t>
  </si>
  <si>
    <t>Pol26</t>
  </si>
  <si>
    <t>Montážní práce ve stávajícím 19" rozvaděči - úprava rozmístění stáv. patch panelů, poličky, switche</t>
  </si>
  <si>
    <t>742121001</t>
  </si>
  <si>
    <t>Montáž sdělovacího kabelu do 15 žil</t>
  </si>
  <si>
    <t>Pol27</t>
  </si>
  <si>
    <t>S/FTP 4x2x0,5 CAT.6A, kabel komunikační</t>
  </si>
  <si>
    <t>742110011</t>
  </si>
  <si>
    <t>Montáž trubek pro slaboproud plastových tuhých pro vnitřní rozvody uložených volně na příchytky</t>
  </si>
  <si>
    <t>Pol28</t>
  </si>
  <si>
    <t>Elektroinstalační tuhá trubka 25mm, samozhášivá, nízká mechanická odolnost vč. příchytek a tvarovek</t>
  </si>
  <si>
    <t>Pol29</t>
  </si>
  <si>
    <t>Elektroinstalační tuhá trubka 32mm, samozhášivá, nízká mechanická odolnost vč. příchytek a tvarovek</t>
  </si>
  <si>
    <t>Pol30</t>
  </si>
  <si>
    <t>Montáž drátěného kabelového žlabu 50/50 vč. příslušenství a montážního materiálu</t>
  </si>
  <si>
    <t>Pol31</t>
  </si>
  <si>
    <t>Drátěný kabelový žlab 50/50, kompletní - včetně příslušenství, konzol, závěsů, spojek apod.</t>
  </si>
  <si>
    <t>Pol32</t>
  </si>
  <si>
    <t>Aplikace požárně těsnícího materiálu</t>
  </si>
  <si>
    <t>Pol33</t>
  </si>
  <si>
    <t>Protipožární pěna pro zdivo, beton a sádrokarton, přetíratelný, 325ml</t>
  </si>
  <si>
    <t>742330051</t>
  </si>
  <si>
    <t>Popis portu zásuvky</t>
  </si>
  <si>
    <t>742330052</t>
  </si>
  <si>
    <t>Popis portu patchpanelu</t>
  </si>
  <si>
    <t>742330101</t>
  </si>
  <si>
    <t>Měření metalické kabeláže, vypracování měřících protokolů (cena za port)</t>
  </si>
  <si>
    <t>Poznámka k položce:_x000D_
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</si>
  <si>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Poplachový zabezpečovací a tísňový systém PZTS</t>
  </si>
  <si>
    <t>742220141</t>
  </si>
  <si>
    <t>Montáž klávesnice</t>
  </si>
  <si>
    <t>Pol34</t>
  </si>
  <si>
    <t>Textová LCD klávesnice s dvěma řádky, nový plochý design, dotykové klávesy s kapacitním senzorem, 1 klávesová zóna, 1PGM na desce, modré podsvícení, max. proudový odběr 120 mA</t>
  </si>
  <si>
    <t>742220031</t>
  </si>
  <si>
    <t>Montáž expandéru</t>
  </si>
  <si>
    <t>Pol35</t>
  </si>
  <si>
    <t>expander s 8 zónami připojitelný na sběrnici, 1x PGM výstup</t>
  </si>
  <si>
    <t>742220051</t>
  </si>
  <si>
    <t>Montáž skříňky pro expander</t>
  </si>
  <si>
    <t>Pol36</t>
  </si>
  <si>
    <t>Instalační skříňka pro expandér, bílý plast, rozměry 170x155x22mm</t>
  </si>
  <si>
    <t>742220211</t>
  </si>
  <si>
    <t>Montáž zálohového napájecího zdroje</t>
  </si>
  <si>
    <t>Pol37</t>
  </si>
  <si>
    <t>Spínaný zdroj</t>
  </si>
  <si>
    <t>Poznámka k položce:_x000D_
Spínaný zdroj v kovovém krytu 13,8 Vss / 3A s reléovými výstupy "výpadek sítě" a "vybitý AKU", prostor pro AKU 17Ah, max. velikost dobíj. proudu do AKU nastavitelná na 0,5 - 2,5 A, ochrana AKU proti hlubokému vybití</t>
  </si>
  <si>
    <t>742220161</t>
  </si>
  <si>
    <t>Montáž akumulátoru</t>
  </si>
  <si>
    <t>Pol38</t>
  </si>
  <si>
    <t>Akumulátor 12VDC/17Ah</t>
  </si>
  <si>
    <t>742220053</t>
  </si>
  <si>
    <t>Montáž krabice propojovací pro magnetický kontakt</t>
  </si>
  <si>
    <t>Pol39</t>
  </si>
  <si>
    <t>Plastová nízká propojovací krabice, 7+1 pájecích svorek</t>
  </si>
  <si>
    <t>742220235</t>
  </si>
  <si>
    <t>Montáž magnetického kontaktu povrchového</t>
  </si>
  <si>
    <t>Pol40</t>
  </si>
  <si>
    <t>MG kontakt čtyřdrátový s pracovní mezerou 25mm, přívodní kabel 3m, stupeň zabezpečení 2 dle ČSN EN 50131-1</t>
  </si>
  <si>
    <t>742220232</t>
  </si>
  <si>
    <t>Montáž detektoru na stěnu nebo strop</t>
  </si>
  <si>
    <t>Pol41</t>
  </si>
  <si>
    <t>Duální PIR + MW stropní detektor, dosah průměr 9,3m, napájecí napětí 9-15VDC, montážní výška 2,4-3m, homologace do kategorie 2 dle ČSN EN 50131-2</t>
  </si>
  <si>
    <t>Pol42</t>
  </si>
  <si>
    <t>SYKFY 2x2x0,5 - kabel sdělovací</t>
  </si>
  <si>
    <t>Pol43</t>
  </si>
  <si>
    <t>SYKFY 3x2x0,5 - kabel sdělovací</t>
  </si>
  <si>
    <t>Pol44</t>
  </si>
  <si>
    <t>F/UTP 4x2x0,5 CAT.5e - kabel komunikační</t>
  </si>
  <si>
    <t>Pol45</t>
  </si>
  <si>
    <t>CYSY 2x1,5 - kabel napájecí</t>
  </si>
  <si>
    <t>140</t>
  </si>
  <si>
    <t>142</t>
  </si>
  <si>
    <t>144</t>
  </si>
  <si>
    <t>146</t>
  </si>
  <si>
    <t>148</t>
  </si>
  <si>
    <t>150</t>
  </si>
  <si>
    <t>Pol46</t>
  </si>
  <si>
    <t>Programování ústředny PZTS</t>
  </si>
  <si>
    <t>152</t>
  </si>
  <si>
    <t>742220511</t>
  </si>
  <si>
    <t>Výchozí revize a vypracování revizní zprávy</t>
  </si>
  <si>
    <t>154</t>
  </si>
  <si>
    <t>156</t>
  </si>
  <si>
    <t>158</t>
  </si>
  <si>
    <t>D.1.4.7 - MaR</t>
  </si>
  <si>
    <t>Poznámka: Pokud není uvedeno jinak, tak se jedná o dodávku materiálu a montáž. V rámci položek bude dodán i případný pomocný materiál (závitové tyče, kotvy, hmoždinky, …)</t>
  </si>
  <si>
    <t>D1 - Přístroje</t>
  </si>
  <si>
    <t>D2 - Instalační materiál</t>
  </si>
  <si>
    <t>D3 - Kabely a vodiče</t>
  </si>
  <si>
    <t>D4 - Rozvaděče</t>
  </si>
  <si>
    <t>D5 - Řídící systém</t>
  </si>
  <si>
    <t>D6 - Software</t>
  </si>
  <si>
    <t>Čidlo teploty prostoru strojovny 0..10V, -20 - +60 °C</t>
  </si>
  <si>
    <t>Čidlo teploty do VZT potrubí 0..10V, -20 - +60 °C</t>
  </si>
  <si>
    <t>Pohon pro VZT klapku 24V AC/DC, 0..10V, 10Nm, včetně hav. Fce.</t>
  </si>
  <si>
    <t>Pohon pro VZT klapku 24V AC/DC, ON/OFF, 16Nm, včetně hav. Fce.</t>
  </si>
  <si>
    <t>Pohon pro VZT klapku 24V AC/DC, ON/OFF, 10Nm, včetně hav. Fce.</t>
  </si>
  <si>
    <t>Měřič koncentrace O2 ve vzduchu 0-100%, přesnost 0,1%, 4-20mA</t>
  </si>
  <si>
    <t>kabelový žlab drátěný, galvanicky zinkovaný, šířka 100 mm, výška bočnice 50 mm, dodaný včetně spojek, kolen a ukotvení, průměr drátů 4mm</t>
  </si>
  <si>
    <t>kabel CYKY 3x2,5(J)</t>
  </si>
  <si>
    <t>kabel JY(St)Y 1x2x0,8</t>
  </si>
  <si>
    <t>kabel FTP 4x2x0,5</t>
  </si>
  <si>
    <t>kabel JITY 7x1 (O)</t>
  </si>
  <si>
    <t>kabel  JITY 2x1 (O)</t>
  </si>
  <si>
    <t>kabel  JITY 4x1 (O)</t>
  </si>
  <si>
    <t>kabel  JITY 4x1 (J)</t>
  </si>
  <si>
    <t>rozvaděč MaR (přístrojová náplň, dle zvyklostí výrobce a standardu ostatních rozvaděčů v objektu) - skříňový 1 pole - 600x2000x400mm, podstavec 100mm</t>
  </si>
  <si>
    <t>Řídící systém</t>
  </si>
  <si>
    <t>Siemens desigo modular PLC PXC100-E.D</t>
  </si>
  <si>
    <t>Siemens desigo I/O modul TXM1.8X-ML</t>
  </si>
  <si>
    <t>Siemens desigo I/O modul TXM1.16D</t>
  </si>
  <si>
    <t>Siemens desigo I/O modul TXM1.8X</t>
  </si>
  <si>
    <t>Siemens desigo I/O modul TXM1.6R-M</t>
  </si>
  <si>
    <t>Siemens desigo I/O modul TXI2.OPEN, 160DB</t>
  </si>
  <si>
    <t>Dotykový displej na rozvaděč kompatibilní se Siemens desigo</t>
  </si>
  <si>
    <t>Switch 4 port 100/1000 Mbit,  24V AC/DC</t>
  </si>
  <si>
    <t>Software</t>
  </si>
  <si>
    <t>software pro ŘS</t>
  </si>
  <si>
    <t>DB</t>
  </si>
  <si>
    <t>vizualizace pro displej na rozvaděči</t>
  </si>
  <si>
    <t>vizualizace pro dispečink</t>
  </si>
  <si>
    <t>031</t>
  </si>
  <si>
    <t>integrace kompresorů a generátorů po průmyslové komunikaci</t>
  </si>
  <si>
    <t>dokumentace skutečného provedení</t>
  </si>
  <si>
    <t>výrobní projektová dokumentace</t>
  </si>
  <si>
    <t>034</t>
  </si>
  <si>
    <t>035</t>
  </si>
  <si>
    <t>036</t>
  </si>
  <si>
    <t>stop tlačítko</t>
  </si>
  <si>
    <t>037</t>
  </si>
  <si>
    <t>koncový spínač na dveře</t>
  </si>
  <si>
    <t>D.2-01.1 - Technologie kyslíku</t>
  </si>
  <si>
    <t>N00 - Provozní soubor</t>
  </si>
  <si>
    <t>Provozní soubor</t>
  </si>
  <si>
    <t>Provozní soubor_ tECHNOLOGIR KYSLÍKU _ viz samostatný soupis prací</t>
  </si>
  <si>
    <t>1414363612</t>
  </si>
  <si>
    <t>IO 02 - Komunikace, zpevněné plochy, chodníky</t>
  </si>
  <si>
    <t xml:space="preserve">    5 - Komunikace pozemní</t>
  </si>
  <si>
    <t>113107322</t>
  </si>
  <si>
    <t>Odstranění podkladu z kameniva drceného tl přes 100 do 200 mm strojně pl do 50 m2</t>
  </si>
  <si>
    <t>-1246796854</t>
  </si>
  <si>
    <t>113107337</t>
  </si>
  <si>
    <t>Odstranění podkladu z betonu vyztuženého sítěmi tl přes 150 do 300 mm strojně pl do 50 m2</t>
  </si>
  <si>
    <t>1590079121</t>
  </si>
  <si>
    <t>121151113</t>
  </si>
  <si>
    <t>Sejmutí ornice plochy do 500 m2 tl vrstvy do 200 mm strojně</t>
  </si>
  <si>
    <t>563168679</t>
  </si>
  <si>
    <t>122251103</t>
  </si>
  <si>
    <t>Odkopávky a prokopávky nezapažené v hornině třídy těžitelnosti I skupiny 3 objem do 100 m3 strojně</t>
  </si>
  <si>
    <t>-1650553991</t>
  </si>
  <si>
    <t>122251104</t>
  </si>
  <si>
    <t>Odkopávky a prokopávky nezapažené v hornině třídy těžitelnosti I skupiny 3 objem do 500 m3 strojně</t>
  </si>
  <si>
    <t>-568288054</t>
  </si>
  <si>
    <t>"sanace podloží_odsouhlasení v dílenské dokumentaci" (228,0)*0,5</t>
  </si>
  <si>
    <t>-1565232733</t>
  </si>
  <si>
    <t>5*2 'Přepočtené koeficientem množství</t>
  </si>
  <si>
    <t>162651112</t>
  </si>
  <si>
    <t>Vodorovné přemístění přes 4 000 do 5000 m výkopku/sypaniny z horniny třídy těžitelnosti I skupiny 1 až 3</t>
  </si>
  <si>
    <t>-1968804346</t>
  </si>
  <si>
    <t>"přemístní orniční vrstvy na meziskládku (vzdálenost-předpoklad)" 180,0*0,2</t>
  </si>
  <si>
    <t>2049196045</t>
  </si>
  <si>
    <t>"ZP_odkop" (73,0-5,0)</t>
  </si>
  <si>
    <t>-2021719632</t>
  </si>
  <si>
    <t>182*10 'Přepočtené koeficientem množství</t>
  </si>
  <si>
    <t>171151112</t>
  </si>
  <si>
    <t>Uložení sypaniny z hornin nesoudržných kamenitých do násypů zhutněných strojně</t>
  </si>
  <si>
    <t>-125506856</t>
  </si>
  <si>
    <t xml:space="preserve">externí zásypový/násypový, nenamrzavý, zhutnitelný materiál _ specifikace dle PD a TZ </t>
  </si>
  <si>
    <t>777266181</t>
  </si>
  <si>
    <t>1*1,1 'Přepočtené koeficientem množství</t>
  </si>
  <si>
    <t>2089273294</t>
  </si>
  <si>
    <t>1793103890</t>
  </si>
  <si>
    <t>634683127</t>
  </si>
  <si>
    <t>-1480953833</t>
  </si>
  <si>
    <t>"sanace podloží_odsouhlasení v dílenské dokumentaci" (228,0)</t>
  </si>
  <si>
    <t>"ZP_s krytem z betonové dlažby" 228,0</t>
  </si>
  <si>
    <t>-973280420</t>
  </si>
  <si>
    <t>211531111</t>
  </si>
  <si>
    <t>Výplň odvodňovacích žeber nebo trativodů kamenivem hrubým drceným frakce 16 až 63 mm</t>
  </si>
  <si>
    <t>-1367607886</t>
  </si>
  <si>
    <t>211971110</t>
  </si>
  <si>
    <t>Zřízení opláštění žeber nebo trativodů geotextilií v rýze nebo zářezu sklonu do 1:2</t>
  </si>
  <si>
    <t>958802338</t>
  </si>
  <si>
    <t>69311081</t>
  </si>
  <si>
    <t>geotextilie netkaná separační, ochranná, filtrační, drenážní PES 300g/m2</t>
  </si>
  <si>
    <t>663191621</t>
  </si>
  <si>
    <t>48,6*1,1845 'Přepočtené koeficientem množství</t>
  </si>
  <si>
    <t>212755214</t>
  </si>
  <si>
    <t>Trativody z drenážních trubek plastových flexibilních D 100 mm bez lože</t>
  </si>
  <si>
    <t>-1712115364</t>
  </si>
  <si>
    <t>Komunikace pozemní</t>
  </si>
  <si>
    <t>564201111</t>
  </si>
  <si>
    <t>Podklad nebo podsyp ze štěrkopísku ŠP plochy přes 100 m2 tl 40 mm</t>
  </si>
  <si>
    <t>847029556</t>
  </si>
  <si>
    <t>"ZP_s krytem z betonové dlažby" 207,0</t>
  </si>
  <si>
    <t>564871111</t>
  </si>
  <si>
    <t>Podklad ze štěrkodrtě ŠD plochy přes 100 m2 tl 250 mm</t>
  </si>
  <si>
    <t>463933049</t>
  </si>
  <si>
    <t>"sanace podloží_odsouhlasení v dílenské dokumentaci" (228,0)*2</t>
  </si>
  <si>
    <t>825174595</t>
  </si>
  <si>
    <t>596212222</t>
  </si>
  <si>
    <t>Kladení zámkové dlažby pozemních komunikací ručně tl 80 mm skupiny B pl přes 100 do 300 m2</t>
  </si>
  <si>
    <t>1505061126</t>
  </si>
  <si>
    <t>59245213R</t>
  </si>
  <si>
    <t>dlažba zámková betonová tl. 80mm _ specifikace dle PD a TZ í</t>
  </si>
  <si>
    <t>644239726</t>
  </si>
  <si>
    <t>207*1,1 'Přepočtené koeficientem množství</t>
  </si>
  <si>
    <t>916231213</t>
  </si>
  <si>
    <t>Osazení chodníkového obrubníku betonového stojatého s boční opěrou do lože z betonu prostého</t>
  </si>
  <si>
    <t>-1393620617</t>
  </si>
  <si>
    <t>Poznámka k položce:_x000D_
JC , nad rámec ceníkového obsahu, zahrnuje náklady na lože a opěry z betonu C 30/37 XF3</t>
  </si>
  <si>
    <t>59217017R</t>
  </si>
  <si>
    <t>obrubník betonový chodníkový 100x250mm_specifikace dle PD a TZ</t>
  </si>
  <si>
    <t>-1499369232</t>
  </si>
  <si>
    <t>2*1,1 'Přepočtené koeficientem množství</t>
  </si>
  <si>
    <t>230222712</t>
  </si>
  <si>
    <t>"sanace podloží_odsouhlasení v dílenské dokumentaci" 268,0</t>
  </si>
  <si>
    <t>-602581882</t>
  </si>
  <si>
    <t>-1403523212</t>
  </si>
  <si>
    <t>414636929</t>
  </si>
  <si>
    <t>23*20 'Přepočtené koeficientem množství</t>
  </si>
  <si>
    <t>998223011</t>
  </si>
  <si>
    <t>Přesun hmot pro pozemní komunikace s krytem dlážděným</t>
  </si>
  <si>
    <t>-1162447920</t>
  </si>
  <si>
    <t xml:space="preserve">VON - Vedlejší a ostatní náklady stavby </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</si>
  <si>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</si>
  <si>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</si>
  <si>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</si>
  <si>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</si>
  <si>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</si>
  <si>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</si>
  <si>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</si>
  <si>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t>
  </si>
  <si>
    <t>VRN1</t>
  </si>
  <si>
    <t>Průzkumné, geodetické a projektové práce</t>
  </si>
  <si>
    <t>012303000</t>
  </si>
  <si>
    <t>Geodetické práce po výstavbě</t>
  </si>
  <si>
    <t>1024</t>
  </si>
  <si>
    <t>-931137753</t>
  </si>
  <si>
    <t>Poznámka k položce:_x000D_
-zaměření skutečného provedení stavby nebo jejich částí vč. vypracování geometrických plánů a ostatních příslušných protokolů_x000D_
(veškeré nové a upravované stavby/konstrukce , inženýrské a liniové stavby v rámci stavby)_x000D_
VEŠKERÉ FORMY A PŘEDÁNÍ SE ŘÍDÍ PODMÍNKAMI ZADÁVACÍ DOKUMENTACE STAVBY</t>
  </si>
  <si>
    <t>013244000</t>
  </si>
  <si>
    <t>Dokumentace dílenská pro realizaci stavby</t>
  </si>
  <si>
    <t>1059903430</t>
  </si>
  <si>
    <t>Poznámka k položce:_x000D_
V jednotkové ceně zahrnuty náklady na vypracování :_x000D_
-prováděcí / dílenské dokumentace pro provedení stavby vč. potřebných detailů_x000D_
(v JC jsou také zahrnuty náklady na provedení potřebných stavebních průzkumů)_x000D_
VEŠKERÉ FORMY A PŘEDÁNÍ SE ŘÍDÍ PODMÍNKAMI ZADÁVACÍ DOKUMENTACE STAVBY</t>
  </si>
  <si>
    <t>013254000</t>
  </si>
  <si>
    <t>Dokumentace skutečného provedení stavby</t>
  </si>
  <si>
    <t>1443708948</t>
  </si>
  <si>
    <t>Poznámka k položce:_x000D_
VEŠKERÉ FORMY A PŘEDÁNÍ SE ŘÍDÍ PODMÍNKAMI ZADÁVACÍ DOKUMENTACE STAVBY</t>
  </si>
  <si>
    <t>VRN2</t>
  </si>
  <si>
    <t>Příprava staveniště</t>
  </si>
  <si>
    <t>020001000</t>
  </si>
  <si>
    <t xml:space="preserve">Příprava staveniště </t>
  </si>
  <si>
    <t>-1793305270</t>
  </si>
  <si>
    <t xml:space="preserve">Poznámka k položce:_x000D_
-Zřízení trvalé, dočasné deponie a mezideponie_x000D_
-zřízení příjezdů a přístupů na staveniště_x000D_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</si>
  <si>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VRN3</t>
  </si>
  <si>
    <t>Zařízení staveniště</t>
  </si>
  <si>
    <t>030001000</t>
  </si>
  <si>
    <t xml:space="preserve">Zařízení staveniště </t>
  </si>
  <si>
    <t>1571082776</t>
  </si>
  <si>
    <t xml:space="preserve">Poznámka k položce:_x000D_
Náklady na zřízení / nájem ZS:_x000D_
-kancelářské/skladovací/sociální objekty_x000D_
-oplocení stavby, ostraha staveniště_x000D_
-kompletní vnitrostaveništní rozvody všech potřebných energií a médií_x000D_
-poplatky spotřeby energií a médií _x000D_
(zajištění podružných měření spotřeby energií a médií)_x000D_
</t>
  </si>
  <si>
    <t>039002000</t>
  </si>
  <si>
    <t>Zrušení zařízení staveniště</t>
  </si>
  <si>
    <t>-1605515299</t>
  </si>
  <si>
    <t>Poznámka k položce:_x000D_
-náklady zhotovitele spojené s kompletní likvidací zařízení staveniště vč. uvedení všech dotčených ploch do bezvadného stavu</t>
  </si>
  <si>
    <t>VRN4</t>
  </si>
  <si>
    <t>Inženýrská činnost</t>
  </si>
  <si>
    <t>043103000</t>
  </si>
  <si>
    <t>Zkoušky bez rozlišení</t>
  </si>
  <si>
    <t>-1167442453</t>
  </si>
  <si>
    <t>045002000</t>
  </si>
  <si>
    <t xml:space="preserve">Kompletační a koordinační činnost </t>
  </si>
  <si>
    <t>-501778594</t>
  </si>
  <si>
    <t>VRN7</t>
  </si>
  <si>
    <t>Provozní vlivy</t>
  </si>
  <si>
    <t>071103000</t>
  </si>
  <si>
    <t>Provoz investora</t>
  </si>
  <si>
    <t>1309800016</t>
  </si>
  <si>
    <t>Poznámka k položce:_x000D_
Náklady související se ztíženými podmínkami při provádění díla v závislosti na okolním provozu (pro práce prováděné za nepřerušeného nebo omezeného provozu v dotčených objektech nebo samotném areálu)_x000D_
(+ ochrana a zakrytí určených prvků a konstrukcí - ZABEZPEČENÍ PŘED POŠKOZENÍM STAVEBNÍ ČINNOSTÍ)</t>
  </si>
  <si>
    <t>VRN9</t>
  </si>
  <si>
    <t>Ostatní náklady</t>
  </si>
  <si>
    <t>090001000</t>
  </si>
  <si>
    <t>-816807105</t>
  </si>
  <si>
    <t>Poznámka k položce:_x000D_
V jednotkové ceně zahrnuty náklady :_x000D_
-------------------------------------------------_x000D_
-náklady zhotovitele spojené s ochranou všech dotčených, jinde nespecifikovaných, dřevin, stromů, porostů a vegetačních ploch při stavebních prací dle ČSN 83 9061 - po celou dobu výstavby_x000D_
-pravidelné čištění přilehlých / souvisejících komunikací a zpevněných ploch - po celou dobu stavby _x000D_
-uvedení všech dotčených ploch, konstrukcí a povrchů do původního, bezvadného stavu_x000D_
-vytyčení všech inženýrských sítí před zahájením prací + řádné zajištění (při realizaci stavby) . Zpětné protokolární předání všech inženýrských sítí jednotlivým správcům vč. uvedení dotčených ploch do bezvadného stavu._x000D_
----------------------------------------------------------------------------_x000D_
-ostatní, jinde neuvedené, náklady potřebné k provedení a předání díla objednateli _ dle PD a TZ</t>
  </si>
  <si>
    <t>N</t>
  </si>
  <si>
    <t>CS ÚRS 2023 01*1,16</t>
  </si>
  <si>
    <t>D.1.1-1 - Architektonicko...</t>
  </si>
  <si>
    <t>D.1.1 - Architektonicko-s...</t>
  </si>
  <si>
    <t>SO.02.01 - STAVEBNÍ PRÁCE</t>
  </si>
  <si>
    <t>IO 04 - KANALIZACE</t>
  </si>
  <si>
    <t>D.1.1-2 - Architektonicko...</t>
  </si>
  <si>
    <t>SO 04.2 Přeložka kanaliatzce</t>
  </si>
  <si>
    <t>SO 02.3 ZTI</t>
  </si>
  <si>
    <t>SO.03.01 - STAVEBNÍ PRÁCE</t>
  </si>
  <si>
    <t>D.1.1-1 - Architektonicko…</t>
  </si>
  <si>
    <t>D.1.1-zp - Zpevněné plochy</t>
  </si>
  <si>
    <t>D 2 -IQ 02 Komunikace</t>
  </si>
  <si>
    <t>Část</t>
  </si>
  <si>
    <t>Název</t>
  </si>
  <si>
    <t xml:space="preserve">Měrná </t>
  </si>
  <si>
    <t xml:space="preserve">Cena </t>
  </si>
  <si>
    <t>jednotka</t>
  </si>
  <si>
    <t>dodávky/ks</t>
  </si>
  <si>
    <t>montáže/ks</t>
  </si>
  <si>
    <t>dodávky celk.</t>
  </si>
  <si>
    <t>montáže celk.</t>
  </si>
  <si>
    <t>KOV</t>
  </si>
  <si>
    <t>měděná trubka 8x1</t>
  </si>
  <si>
    <t>měděná trubka 12x1</t>
  </si>
  <si>
    <t>měděná trubka 18x1</t>
  </si>
  <si>
    <t>měděná trubka 22x1</t>
  </si>
  <si>
    <t>měděná trubka 28x1</t>
  </si>
  <si>
    <t>měděná trubka 42x1.5</t>
  </si>
  <si>
    <t>prořez trubek 3%</t>
  </si>
  <si>
    <t>Ag pájka 45+pasta</t>
  </si>
  <si>
    <t>g</t>
  </si>
  <si>
    <t>chránička potrubí-oc.trubka 38x2.6 (0.5m)</t>
  </si>
  <si>
    <t>chránička potrubí-oc.trubka 44.5x3.2 (0.5m)</t>
  </si>
  <si>
    <t>tvarovky Cu do pr.28</t>
  </si>
  <si>
    <t>tvarovky Cu pr.42</t>
  </si>
  <si>
    <t xml:space="preserve">PVC trubka pr.250 mm vč.kolen </t>
  </si>
  <si>
    <t>konzole jednoduchá</t>
  </si>
  <si>
    <t>konzole T do zdi</t>
  </si>
  <si>
    <t>značení potrubí</t>
  </si>
  <si>
    <t>ochraný plyn pro pájení Cu trubek</t>
  </si>
  <si>
    <t>tlaková zkouška ve stanici</t>
  </si>
  <si>
    <t>propláchnutí rozvodu dusíkem</t>
  </si>
  <si>
    <t xml:space="preserve">lahvový uzavírací ventil </t>
  </si>
  <si>
    <t xml:space="preserve">čidlo signalizace </t>
  </si>
  <si>
    <t>manometr pr.100 rozsah 0-1MPa</t>
  </si>
  <si>
    <t>kulový kohout DN15 vč.šroubení</t>
  </si>
  <si>
    <t>kulový kohout DN20 vč.šroubení</t>
  </si>
  <si>
    <t>kulový kohout DN25 vč.šroubení</t>
  </si>
  <si>
    <t>kulový kohout DN40 vč.šroubení</t>
  </si>
  <si>
    <t>zpětný ventil  DN20</t>
  </si>
  <si>
    <t>zpětný ventil šikmý DN20</t>
  </si>
  <si>
    <t>vysokotlaký uzavírací ventil</t>
  </si>
  <si>
    <t>řízený koaxiální ventil DN40</t>
  </si>
  <si>
    <t>podružná redukční skříň výst.4 bar, PV 6 bar</t>
  </si>
  <si>
    <t>redukční linka vstup 200 bar/výstup 4 bar</t>
  </si>
  <si>
    <t>rychlospojka pro odběr vzorků</t>
  </si>
  <si>
    <t>kompresor se vstřikem oleje o výkonu 5,18 Nm3/min, 5,5-7,5 bar vč. tlakové hadice</t>
  </si>
  <si>
    <r>
      <t>generátor kyslíku o výkonu 28,3 Nm3/hod, 6-8</t>
    </r>
    <r>
      <rPr>
        <sz val="11"/>
        <rFont val="Calibri"/>
        <family val="2"/>
        <charset val="238"/>
      </rPr>
      <t xml:space="preserve"> bar</t>
    </r>
  </si>
  <si>
    <r>
      <t xml:space="preserve">kondenzační sušička </t>
    </r>
    <r>
      <rPr>
        <sz val="11"/>
        <rFont val="Calibri"/>
        <family val="2"/>
        <charset val="238"/>
      </rPr>
      <t>o výkonu 550 m3/hod,  vč.filtrace</t>
    </r>
  </si>
  <si>
    <t>měření CO,CO2</t>
  </si>
  <si>
    <t>filtrační řada 1 micron a 0,01 micron</t>
  </si>
  <si>
    <t xml:space="preserve">uhlíková věž </t>
  </si>
  <si>
    <t>filtrace 0,01 micron</t>
  </si>
  <si>
    <t>zásobník stl.vzduchu o objemu 1000 l , 11 bar, vč.výbavy</t>
  </si>
  <si>
    <t>zásobník kyslíku o objemu 1000 l , 11 bar, vč.výbavy</t>
  </si>
  <si>
    <t>filtrace bakteriální/sterilizační + 0,01 micron</t>
  </si>
  <si>
    <t>automatické řízení kyslíkových generátorů</t>
  </si>
  <si>
    <t>separátor oleje o výkonu 58.5 m3/min</t>
  </si>
  <si>
    <t>sběrnice separátoru 5x vstup/1x výstup</t>
  </si>
  <si>
    <t>opletená hadice 20x9 pro odvod kondenzátu</t>
  </si>
  <si>
    <t>čidlo koncentrace O2</t>
  </si>
  <si>
    <t>vyhodnocovací ústředna vč.zvukové a optické signalizace</t>
  </si>
  <si>
    <t>tlumič hluku</t>
  </si>
  <si>
    <t>řízení koaxiálních ventilů</t>
  </si>
  <si>
    <t>elektroinstalace vč.elektrorozvaděče</t>
  </si>
  <si>
    <t>přesun hmot</t>
  </si>
  <si>
    <t>LEK 14 verze 2 - měření kvality</t>
  </si>
  <si>
    <t>zkoušky a revize</t>
  </si>
  <si>
    <t>celkem Kč bez DPH</t>
  </si>
  <si>
    <t>Stavební přípomocné práce a demontáže nejsou započítány.</t>
  </si>
  <si>
    <t>kyslík</t>
  </si>
  <si>
    <t xml:space="preserve">izolace na měděnou trubku </t>
  </si>
  <si>
    <t>izolace na chráničku</t>
  </si>
  <si>
    <t>chránička potrubí-oc.trubka 57x3.2 (0.5m)</t>
  </si>
  <si>
    <t>chránička potrubí-oc.trubka 76x3.2 (0.5m)</t>
  </si>
  <si>
    <t>konzole do fasády</t>
  </si>
  <si>
    <t xml:space="preserve">ochranný plyn pro pájení Cu trubek </t>
  </si>
  <si>
    <t xml:space="preserve">propláchnutí rozvodu dusíkem </t>
  </si>
  <si>
    <t>napojení na stávající rozvod</t>
  </si>
  <si>
    <t xml:space="preserve">odstavení části stávajícího rozvodu </t>
  </si>
  <si>
    <t>úseková tlaková zkouška</t>
  </si>
  <si>
    <t>závěrečná tlaková zkouška</t>
  </si>
  <si>
    <t>kabel pro napojení koaxiálních ventilů, včetně lišt</t>
  </si>
  <si>
    <t>příplatek za výškové práce (40m porubí) vč.pronájmu plošiny</t>
  </si>
  <si>
    <t>zkoušky a revize plynových částí</t>
  </si>
  <si>
    <t xml:space="preserve">Úprava stávající (související/dotčené) střechy : příprava podkladu + úprava spádování (klíny z EPS) + nová povlaková střešní krytina </t>
  </si>
  <si>
    <t>3 - PZTS</t>
  </si>
  <si>
    <t>2 - CCTV</t>
  </si>
  <si>
    <t>10 - SK</t>
  </si>
  <si>
    <t>997221655</t>
  </si>
  <si>
    <t>Poplatek za uložení na skládce (skládkovné) zeminy a kamení kód odpadu 17 05 04</t>
  </si>
  <si>
    <t>997221625</t>
  </si>
  <si>
    <t>Poplatek za uložení na skládce (skládkovné) stavebního odpadu železobetonového kód odpadu 17 01 01</t>
  </si>
  <si>
    <t>Poznámka k položce:
Provedení všech zkoušek a revizí předepsaných projektovou a zadávací dokumentací, platnými normami, návodů k obsluze - (neuvedených v jednotlivých soupisech prací) 
+ Kompletní kamerové zkoušky kanalizace
+ zajištění_měření pro získání koluadačních rozhodnutí
+ Validace
+ Měření hluku</t>
  </si>
  <si>
    <t xml:space="preserve">Poznámka k položce:
-příprava předávací dokumentace dle ZD
-ostatní kompletační činnost
-------------------------------------------------
Náklady zhotovitele související se zajištěním a provedením kompletního díla dle PD a souvisejících dokladů - kompletační činnost
Zajištění všech dokladů a revizí nutných pro předání stavby a vydání kolaudačního souhlasu
Zajištění splnění podmínek vyplývajících z vydaných rozhodnutí a povolení stavby dle zadávací dokumentace a plánu bezpečnosti
------------------------------------------------------------------------------------------------------------------------------------------------------------
+ plán zdolávání požáru v rámci jednotlivých etap výstavby 
+ plán zdolávání požáru dokončené stavby                          
+ obstarání zkušebního provozu vč. pravomocného rozhodnutí a stanovisek
+ obstarání kolaudačního souhlasu vč. pravomocného rozhodnutí a stanovisek
+ dodavatelské provozní předpisy a školící materiály 
+ provozní řády v rámci zkušebního provozu
+ vypracování provozního řádu po ukončení zkušebního provozu  
</t>
  </si>
  <si>
    <t>D.1.4.8</t>
  </si>
  <si>
    <t>Přípojka o2</t>
  </si>
  <si>
    <t>092103001</t>
  </si>
  <si>
    <t>Náklady na zkušební provoz</t>
  </si>
  <si>
    <t>Poznámka k položce:
ROZSAH _ DLE SOD = 3 TÝDNŮ</t>
  </si>
  <si>
    <r>
      <t>dokumentace skut.stavu (3x paré, 1x CD) -</t>
    </r>
    <r>
      <rPr>
        <sz val="11"/>
        <color rgb="FFFF0000"/>
        <rFont val="Calibri"/>
        <family val="2"/>
        <charset val="238"/>
        <scheme val="minor"/>
      </rPr>
      <t xml:space="preserve"> nenaceňovat, je v rámci VON</t>
    </r>
  </si>
  <si>
    <r>
      <t xml:space="preserve">zahájení,ukončení a předání - </t>
    </r>
    <r>
      <rPr>
        <sz val="11"/>
        <color rgb="FFFF0000"/>
        <rFont val="Calibri"/>
        <family val="2"/>
        <charset val="238"/>
        <scheme val="minor"/>
      </rPr>
      <t>nenaceňovat, je v rámci VON</t>
    </r>
  </si>
  <si>
    <r>
      <t>dokumentace skut.stavu (3x paré, 1x CD)</t>
    </r>
    <r>
      <rPr>
        <sz val="11"/>
        <color rgb="FFFF0000"/>
        <rFont val="Calibri"/>
        <family val="2"/>
        <charset val="238"/>
        <scheme val="minor"/>
      </rPr>
      <t xml:space="preserve"> - nenaceňovat, je v rámci VON</t>
    </r>
  </si>
  <si>
    <r>
      <t xml:space="preserve">zahájení,ukončení a předání  </t>
    </r>
    <r>
      <rPr>
        <sz val="11"/>
        <color rgb="FFFF0000"/>
        <rFont val="Calibri"/>
        <family val="2"/>
        <charset val="238"/>
        <scheme val="minor"/>
      </rPr>
      <t>- nenaceňovat, je v rámci VON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</si>
</sst>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6" x14ac:knownFonts="1">
    <font>
      <sz val="8"/>
      <name val="Arial CE"/>
      <family val="2"/>
    </font>
    <font>
      <sz val="11"/>
      <color theme="1"/>
      <name val="Calibri"/>
      <family val="2"/>
      <charset val="238"/>
      <scheme val="minor"/>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sz val="8"/>
      <color rgb="FFFF0000"/>
      <name val="Arial CE"/>
      <family val="2"/>
      <charset val="238"/>
    </font>
    <font>
      <sz val="8"/>
      <color rgb="FF800080"/>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b/>
      <sz val="11"/>
      <color rgb="FF003366"/>
      <name val="Arial CE"/>
      <family val="2"/>
      <charset val="238"/>
    </font>
    <font>
      <sz val="11"/>
      <color rgb="FF003366"/>
      <name val="Arial CE"/>
      <family val="2"/>
      <charset val="238"/>
    </font>
    <font>
      <sz val="11"/>
      <color rgb="FF969696"/>
      <name val="Arial CE"/>
      <family val="2"/>
      <charset val="238"/>
    </font>
    <font>
      <b/>
      <sz val="10"/>
      <color rgb="FF003366"/>
      <name val="Arial CE"/>
      <family val="2"/>
      <charset val="238"/>
    </font>
    <font>
      <sz val="18"/>
      <color theme="10"/>
      <name val="Wingdings 2"/>
      <family val="1"/>
      <charset val="2"/>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i/>
      <sz val="7"/>
      <color rgb="FF969696"/>
      <name val="Arial CE"/>
      <family val="2"/>
      <charset val="238"/>
    </font>
    <font>
      <i/>
      <sz val="9"/>
      <color rgb="FF0000FF"/>
      <name val="Arial CE"/>
      <family val="2"/>
      <charset val="238"/>
    </font>
    <font>
      <i/>
      <sz val="8"/>
      <color rgb="FF0000FF"/>
      <name val="Arial CE"/>
      <family val="2"/>
      <charset val="238"/>
    </font>
    <font>
      <u/>
      <sz val="11"/>
      <color theme="10"/>
      <name val="Calibri"/>
      <family val="2"/>
      <charset val="238"/>
      <scheme val="minor"/>
    </font>
    <font>
      <sz val="11"/>
      <name val="Calibri"/>
      <family val="2"/>
      <charset val="238"/>
      <scheme val="minor"/>
    </font>
    <font>
      <i/>
      <sz val="9"/>
      <name val="Arial CE"/>
      <family val="2"/>
      <charset val="238"/>
    </font>
    <font>
      <i/>
      <sz val="8"/>
      <name val="Arial CE"/>
      <family val="2"/>
      <charset val="238"/>
    </font>
    <font>
      <i/>
      <sz val="8"/>
      <color rgb="FF003366"/>
      <name val="Arial CE"/>
      <family val="2"/>
      <charset val="238"/>
    </font>
    <font>
      <sz val="9"/>
      <name val="Arial"/>
      <family val="2"/>
      <charset val="238"/>
    </font>
    <font>
      <b/>
      <sz val="11"/>
      <name val="Calibri"/>
      <family val="2"/>
      <charset val="238"/>
      <scheme val="minor"/>
    </font>
    <font>
      <sz val="11"/>
      <name val="Calibri"/>
      <family val="2"/>
      <charset val="238"/>
    </font>
    <font>
      <sz val="11"/>
      <color indexed="8"/>
      <name val="Calibri"/>
      <family val="2"/>
      <charset val="238"/>
      <scheme val="minor"/>
    </font>
    <font>
      <sz val="10"/>
      <name val="Calibri"/>
      <family val="2"/>
      <charset val="238"/>
    </font>
    <font>
      <sz val="8"/>
      <name val="Arial CE"/>
      <family val="2"/>
    </font>
    <font>
      <sz val="9"/>
      <name val="Arial CE"/>
    </font>
    <font>
      <sz val="8"/>
      <color rgb="FF505050"/>
      <name val="Arial CE"/>
    </font>
    <font>
      <sz val="8"/>
      <color rgb="FFFF0000"/>
      <name val="Arial CE"/>
    </font>
    <font>
      <i/>
      <sz val="9"/>
      <color rgb="FF0000FF"/>
      <name val="Arial CE"/>
    </font>
    <font>
      <sz val="8"/>
      <color rgb="FF003366"/>
      <name val="Arial CE"/>
    </font>
    <font>
      <sz val="11"/>
      <color rgb="FFFF0000"/>
      <name val="Calibri"/>
      <family val="2"/>
      <charset val="238"/>
      <scheme val="minor"/>
    </font>
    <font>
      <strike/>
      <sz val="11"/>
      <name val="Calibri"/>
      <family val="2"/>
      <charset val="238"/>
      <scheme val="minor"/>
    </font>
  </fonts>
  <fills count="11">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52">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hair">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hair">
        <color rgb="FF969696"/>
      </left>
      <right style="hair">
        <color rgb="FF969696"/>
      </right>
      <top style="thin">
        <color indexed="64"/>
      </top>
      <bottom style="hair">
        <color rgb="FF969696"/>
      </bottom>
      <diagonal/>
    </border>
    <border>
      <left style="hair">
        <color rgb="FF969696"/>
      </left>
      <right style="thin">
        <color indexed="64"/>
      </right>
      <top style="thin">
        <color indexed="64"/>
      </top>
      <bottom style="hair">
        <color rgb="FF969696"/>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38" fillId="0" borderId="0" applyNumberFormat="0" applyFill="0" applyBorder="0" applyAlignment="0" applyProtection="0"/>
    <xf numFmtId="0" fontId="1" fillId="0" borderId="0"/>
    <xf numFmtId="0" fontId="3" fillId="0" borderId="0"/>
    <xf numFmtId="0" fontId="1" fillId="0" borderId="0"/>
    <xf numFmtId="0" fontId="1" fillId="0" borderId="0"/>
    <xf numFmtId="0" fontId="3" fillId="0" borderId="0"/>
    <xf numFmtId="0" fontId="48" fillId="0" borderId="0"/>
  </cellStyleXfs>
  <cellXfs count="345">
    <xf numFmtId="0" fontId="0" fillId="0" borderId="0" xfId="0"/>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0" xfId="0" applyAlignment="1">
      <alignment vertical="center" wrapText="1"/>
    </xf>
    <xf numFmtId="0" fontId="7" fillId="0" borderId="0" xfId="0" applyFont="1" applyAlignment="1">
      <alignment vertical="center"/>
    </xf>
    <xf numFmtId="0" fontId="8" fillId="0" borderId="0" xfId="0" applyFont="1" applyAlignment="1">
      <alignment vertical="center"/>
    </xf>
    <xf numFmtId="0" fontId="0" fillId="0" borderId="0" xfId="0" applyAlignment="1">
      <alignment horizontal="center" vertical="center" wrapText="1"/>
    </xf>
    <xf numFmtId="0" fontId="9" fillId="0" borderId="0" xfId="0" applyFont="1"/>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2" fillId="0" borderId="0" xfId="0" applyFont="1" applyAlignment="1">
      <alignment horizontal="left" vertical="top"/>
    </xf>
    <xf numFmtId="0" fontId="3" fillId="0" borderId="0" xfId="0" applyFont="1" applyAlignment="1">
      <alignment horizontal="left" vertical="center"/>
    </xf>
    <xf numFmtId="0" fontId="4"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6" fillId="0" borderId="5" xfId="0" applyFont="1" applyBorder="1" applyAlignment="1">
      <alignment horizontal="left" vertical="center"/>
    </xf>
    <xf numFmtId="0" fontId="0" fillId="0" borderId="5" xfId="0" applyBorder="1" applyAlignment="1">
      <alignment vertical="center"/>
    </xf>
    <xf numFmtId="0" fontId="2" fillId="0" borderId="0" xfId="0" applyFont="1" applyAlignment="1">
      <alignment horizontal="right" vertical="center"/>
    </xf>
    <xf numFmtId="0" fontId="2" fillId="0" borderId="3" xfId="0" applyFont="1" applyBorder="1" applyAlignment="1">
      <alignment vertical="center"/>
    </xf>
    <xf numFmtId="0" fontId="0" fillId="3" borderId="0" xfId="0" applyFill="1" applyAlignment="1">
      <alignment vertical="center"/>
    </xf>
    <xf numFmtId="0" fontId="5" fillId="3" borderId="6" xfId="0" applyFont="1" applyFill="1" applyBorder="1" applyAlignment="1">
      <alignment horizontal="left" vertical="center"/>
    </xf>
    <xf numFmtId="0" fontId="0" fillId="3" borderId="7" xfId="0" applyFill="1" applyBorder="1" applyAlignment="1">
      <alignment vertical="center"/>
    </xf>
    <xf numFmtId="0" fontId="5" fillId="3" borderId="7" xfId="0" applyFont="1" applyFill="1" applyBorder="1" applyAlignment="1">
      <alignment horizontal="center" vertical="center"/>
    </xf>
    <xf numFmtId="0" fontId="18" fillId="0" borderId="4" xfId="0" applyFont="1" applyBorder="1" applyAlignment="1">
      <alignment horizontal="left" vertical="center"/>
    </xf>
    <xf numFmtId="0" fontId="0" fillId="0" borderId="4" xfId="0" applyBorder="1" applyAlignment="1">
      <alignment vertical="center"/>
    </xf>
    <xf numFmtId="0" fontId="2"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3" fillId="0" borderId="3" xfId="0" applyFont="1" applyBorder="1" applyAlignment="1">
      <alignment vertical="center"/>
    </xf>
    <xf numFmtId="0" fontId="4" fillId="0" borderId="3" xfId="0" applyFont="1" applyBorder="1" applyAlignment="1">
      <alignment vertical="center"/>
    </xf>
    <xf numFmtId="0" fontId="4" fillId="0" borderId="0" xfId="0" applyFont="1" applyAlignment="1">
      <alignment horizontal="left" vertical="center"/>
    </xf>
    <xf numFmtId="0" fontId="16" fillId="0" borderId="0" xfId="0" applyFont="1" applyAlignment="1">
      <alignment vertical="center"/>
    </xf>
    <xf numFmtId="165" fontId="3"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1" fillId="4"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Border="1" applyAlignment="1">
      <alignment vertical="center"/>
    </xf>
    <xf numFmtId="0" fontId="5"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5"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Alignment="1">
      <alignment vertical="center"/>
    </xf>
    <xf numFmtId="166" fontId="19" fillId="0" borderId="0" xfId="0" applyNumberFormat="1" applyFont="1" applyAlignment="1">
      <alignment vertical="center"/>
    </xf>
    <xf numFmtId="4" fontId="19" fillId="0" borderId="15" xfId="0" applyNumberFormat="1" applyFont="1" applyBorder="1" applyAlignment="1">
      <alignment vertical="center"/>
    </xf>
    <xf numFmtId="0" fontId="5" fillId="0" borderId="0" xfId="0" applyFont="1" applyAlignment="1">
      <alignment horizontal="left" vertical="center"/>
    </xf>
    <xf numFmtId="0" fontId="24" fillId="0" borderId="0" xfId="0" applyFont="1" applyAlignment="1">
      <alignment horizontal="left" vertical="center"/>
    </xf>
    <xf numFmtId="0" fontId="6" fillId="0" borderId="3"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4"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Alignment="1">
      <alignment vertical="center"/>
    </xf>
    <xf numFmtId="166" fontId="27" fillId="0" borderId="0" xfId="0" applyNumberFormat="1" applyFont="1" applyAlignment="1">
      <alignment vertical="center"/>
    </xf>
    <xf numFmtId="4" fontId="27" fillId="0" borderId="15" xfId="0" applyNumberFormat="1" applyFont="1" applyBorder="1" applyAlignment="1">
      <alignment vertical="center"/>
    </xf>
    <xf numFmtId="0" fontId="6" fillId="0" borderId="0" xfId="0" applyFont="1" applyAlignment="1">
      <alignment horizontal="left" vertical="center"/>
    </xf>
    <xf numFmtId="0" fontId="3" fillId="0" borderId="0" xfId="0" applyFont="1" applyAlignment="1">
      <alignment horizontal="center" vertical="center"/>
    </xf>
    <xf numFmtId="4" fontId="2" fillId="0" borderId="14" xfId="0" applyNumberFormat="1" applyFont="1" applyBorder="1" applyAlignment="1">
      <alignment vertical="center"/>
    </xf>
    <xf numFmtId="4" fontId="2" fillId="0" borderId="0" xfId="0" applyNumberFormat="1" applyFont="1" applyAlignment="1">
      <alignment vertical="center"/>
    </xf>
    <xf numFmtId="166" fontId="2" fillId="0" borderId="0" xfId="0" applyNumberFormat="1" applyFont="1" applyAlignment="1">
      <alignment vertical="center"/>
    </xf>
    <xf numFmtId="4" fontId="2" fillId="0" borderId="15" xfId="0" applyNumberFormat="1" applyFont="1" applyBorder="1" applyAlignment="1">
      <alignment vertical="center"/>
    </xf>
    <xf numFmtId="0" fontId="29" fillId="0" borderId="0" xfId="1" applyFont="1" applyAlignment="1">
      <alignment horizontal="center" vertical="center"/>
    </xf>
    <xf numFmtId="4" fontId="27" fillId="0" borderId="19" xfId="0" applyNumberFormat="1" applyFont="1" applyBorder="1" applyAlignment="1">
      <alignment vertical="center"/>
    </xf>
    <xf numFmtId="4" fontId="27" fillId="0" borderId="20" xfId="0" applyNumberFormat="1" applyFont="1" applyBorder="1" applyAlignment="1">
      <alignment vertical="center"/>
    </xf>
    <xf numFmtId="166" fontId="27" fillId="0" borderId="20" xfId="0" applyNumberFormat="1" applyFont="1" applyBorder="1" applyAlignment="1">
      <alignment vertical="center"/>
    </xf>
    <xf numFmtId="4" fontId="27" fillId="0" borderId="21" xfId="0" applyNumberFormat="1" applyFont="1" applyBorder="1" applyAlignment="1">
      <alignment vertical="center"/>
    </xf>
    <xf numFmtId="0" fontId="30" fillId="0" borderId="0" xfId="0" applyFont="1" applyAlignment="1">
      <alignment horizontal="left" vertical="center"/>
    </xf>
    <xf numFmtId="0" fontId="0" fillId="0" borderId="3" xfId="0" applyBorder="1" applyAlignment="1">
      <alignment vertical="center" wrapText="1"/>
    </xf>
    <xf numFmtId="0" fontId="16" fillId="0" borderId="0" xfId="0" applyFont="1" applyAlignment="1">
      <alignment horizontal="left" vertical="center"/>
    </xf>
    <xf numFmtId="164" fontId="2" fillId="0" borderId="0" xfId="0" applyNumberFormat="1" applyFont="1" applyAlignment="1">
      <alignment horizontal="right" vertical="center"/>
    </xf>
    <xf numFmtId="0" fontId="0" fillId="4" borderId="0" xfId="0" applyFill="1" applyAlignment="1">
      <alignment vertical="center"/>
    </xf>
    <xf numFmtId="0" fontId="5" fillId="4" borderId="6" xfId="0" applyFont="1" applyFill="1" applyBorder="1" applyAlignment="1">
      <alignment horizontal="left" vertical="center"/>
    </xf>
    <xf numFmtId="0" fontId="5" fillId="4" borderId="7" xfId="0" applyFont="1" applyFill="1" applyBorder="1" applyAlignment="1">
      <alignment horizontal="right" vertical="center"/>
    </xf>
    <xf numFmtId="0" fontId="5" fillId="4" borderId="7" xfId="0" applyFont="1" applyFill="1" applyBorder="1" applyAlignment="1">
      <alignment horizontal="center" vertical="center"/>
    </xf>
    <xf numFmtId="4" fontId="5" fillId="4" borderId="7" xfId="0" applyNumberFormat="1" applyFont="1" applyFill="1" applyBorder="1" applyAlignment="1">
      <alignment vertical="center"/>
    </xf>
    <xf numFmtId="0" fontId="0" fillId="4" borderId="8" xfId="0" applyFill="1" applyBorder="1" applyAlignment="1">
      <alignment vertical="center"/>
    </xf>
    <xf numFmtId="0" fontId="2" fillId="0" borderId="5" xfId="0" applyFont="1" applyBorder="1" applyAlignment="1">
      <alignment horizontal="center" vertical="center"/>
    </xf>
    <xf numFmtId="0" fontId="2" fillId="0" borderId="5" xfId="0" applyFont="1" applyBorder="1" applyAlignment="1">
      <alignment horizontal="righ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1" fillId="0" borderId="0" xfId="0" applyFont="1" applyAlignment="1">
      <alignment horizontal="lef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8" fillId="0" borderId="3" xfId="0" applyFont="1" applyBorder="1" applyAlignment="1">
      <alignment vertical="center"/>
    </xf>
    <xf numFmtId="0" fontId="8" fillId="0" borderId="20" xfId="0" applyFont="1" applyBorder="1" applyAlignment="1">
      <alignment horizontal="left" vertical="center"/>
    </xf>
    <xf numFmtId="0" fontId="8" fillId="0" borderId="20" xfId="0" applyFont="1" applyBorder="1" applyAlignment="1">
      <alignment vertical="center"/>
    </xf>
    <xf numFmtId="4" fontId="8" fillId="0" borderId="20" xfId="0" applyNumberFormat="1" applyFont="1" applyBorder="1" applyAlignment="1">
      <alignment vertical="center"/>
    </xf>
    <xf numFmtId="0" fontId="0" fillId="0" borderId="3" xfId="0"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4" fontId="23" fillId="0" borderId="0" xfId="0" applyNumberFormat="1" applyFont="1"/>
    <xf numFmtId="166" fontId="32" fillId="0" borderId="12" xfId="0" applyNumberFormat="1" applyFont="1" applyBorder="1"/>
    <xf numFmtId="166" fontId="32" fillId="0" borderId="13" xfId="0" applyNumberFormat="1" applyFont="1" applyBorder="1"/>
    <xf numFmtId="4" fontId="33" fillId="0" borderId="0" xfId="0" applyNumberFormat="1" applyFont="1" applyAlignment="1">
      <alignment vertical="center"/>
    </xf>
    <xf numFmtId="0" fontId="9" fillId="0" borderId="3" xfId="0" applyFont="1" applyBorder="1"/>
    <xf numFmtId="0" fontId="9" fillId="0" borderId="0" xfId="0" applyFont="1" applyAlignment="1">
      <alignment horizontal="left"/>
    </xf>
    <xf numFmtId="0" fontId="7" fillId="0" borderId="0" xfId="0" applyFont="1" applyAlignment="1">
      <alignment horizontal="left"/>
    </xf>
    <xf numFmtId="4" fontId="7" fillId="0" borderId="0" xfId="0" applyNumberFormat="1" applyFont="1"/>
    <xf numFmtId="0" fontId="9" fillId="0" borderId="14" xfId="0" applyFont="1" applyBorder="1"/>
    <xf numFmtId="166" fontId="9" fillId="0" borderId="0" xfId="0" applyNumberFormat="1" applyFont="1"/>
    <xf numFmtId="166" fontId="9" fillId="0" borderId="15" xfId="0" applyNumberFormat="1" applyFont="1" applyBorder="1"/>
    <xf numFmtId="0" fontId="9" fillId="0" borderId="0" xfId="0" applyFont="1" applyAlignment="1">
      <alignment horizontal="center"/>
    </xf>
    <xf numFmtId="4" fontId="9" fillId="0" borderId="0" xfId="0" applyNumberFormat="1" applyFont="1" applyAlignment="1">
      <alignment vertical="center"/>
    </xf>
    <xf numFmtId="0" fontId="8" fillId="0" borderId="0" xfId="0" applyFont="1" applyAlignment="1">
      <alignment horizontal="left"/>
    </xf>
    <xf numFmtId="4" fontId="8" fillId="0" borderId="0" xfId="0" applyNumberFormat="1" applyFont="1"/>
    <xf numFmtId="0" fontId="0" fillId="0" borderId="3" xfId="0"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0" borderId="22" xfId="0" applyNumberFormat="1" applyFont="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22" fillId="0" borderId="14" xfId="0" applyFont="1" applyBorder="1" applyAlignment="1">
      <alignment horizontal="left" vertical="center"/>
    </xf>
    <xf numFmtId="0" fontId="22" fillId="0" borderId="0" xfId="0" applyFont="1" applyAlignment="1">
      <alignment horizontal="center" vertical="center"/>
    </xf>
    <xf numFmtId="166" fontId="22" fillId="0" borderId="0" xfId="0" applyNumberFormat="1" applyFont="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34" fillId="0" borderId="0" xfId="0" applyFont="1" applyAlignment="1">
      <alignment horizontal="left" vertical="center"/>
    </xf>
    <xf numFmtId="0" fontId="35" fillId="0" borderId="0" xfId="0" applyFont="1" applyAlignment="1">
      <alignment vertical="center" wrapText="1"/>
    </xf>
    <xf numFmtId="0" fontId="0" fillId="0" borderId="14" xfId="0"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14" xfId="0" applyFont="1" applyBorder="1" applyAlignment="1">
      <alignment vertical="center"/>
    </xf>
    <xf numFmtId="0" fontId="11" fillId="0" borderId="15"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36" fillId="0" borderId="22" xfId="0" applyFont="1" applyBorder="1" applyAlignment="1" applyProtection="1">
      <alignment horizontal="center" vertical="center"/>
      <protection locked="0"/>
    </xf>
    <xf numFmtId="49" fontId="36" fillId="0" borderId="22" xfId="0" applyNumberFormat="1" applyFont="1" applyBorder="1" applyAlignment="1" applyProtection="1">
      <alignment horizontal="left" vertical="center" wrapText="1"/>
      <protection locked="0"/>
    </xf>
    <xf numFmtId="0" fontId="36" fillId="0" borderId="22" xfId="0" applyFont="1" applyBorder="1" applyAlignment="1" applyProtection="1">
      <alignment horizontal="left" vertical="center" wrapText="1"/>
      <protection locked="0"/>
    </xf>
    <xf numFmtId="0" fontId="36" fillId="0" borderId="22" xfId="0" applyFont="1" applyBorder="1" applyAlignment="1" applyProtection="1">
      <alignment horizontal="center" vertical="center" wrapText="1"/>
      <protection locked="0"/>
    </xf>
    <xf numFmtId="167" fontId="36" fillId="0" borderId="22" xfId="0" applyNumberFormat="1" applyFont="1" applyBorder="1" applyAlignment="1" applyProtection="1">
      <alignment vertical="center"/>
      <protection locked="0"/>
    </xf>
    <xf numFmtId="4" fontId="36" fillId="0" borderId="22" xfId="0" applyNumberFormat="1" applyFont="1" applyBorder="1" applyAlignment="1" applyProtection="1">
      <alignment vertical="center"/>
      <protection locked="0"/>
    </xf>
    <xf numFmtId="0" fontId="37" fillId="0" borderId="3" xfId="0" applyFont="1" applyBorder="1" applyAlignment="1">
      <alignment vertical="center"/>
    </xf>
    <xf numFmtId="0" fontId="36" fillId="0" borderId="14" xfId="0" applyFont="1" applyBorder="1" applyAlignment="1">
      <alignment horizontal="left" vertical="center"/>
    </xf>
    <xf numFmtId="0" fontId="36" fillId="0" borderId="0" xfId="0" applyFont="1" applyAlignment="1">
      <alignment horizontal="center"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14" xfId="0" applyFont="1" applyBorder="1" applyAlignment="1">
      <alignment vertical="center"/>
    </xf>
    <xf numFmtId="0" fontId="12" fillId="0" borderId="15" xfId="0" applyFont="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22" fillId="0" borderId="19" xfId="0" applyFont="1" applyBorder="1" applyAlignment="1">
      <alignment horizontal="left" vertical="center"/>
    </xf>
    <xf numFmtId="0" fontId="22" fillId="0" borderId="20" xfId="0" applyFont="1" applyBorder="1" applyAlignment="1">
      <alignment horizontal="center" vertical="center"/>
    </xf>
    <xf numFmtId="166" fontId="22" fillId="0" borderId="20" xfId="0" applyNumberFormat="1" applyFont="1" applyBorder="1" applyAlignment="1">
      <alignment vertical="center"/>
    </xf>
    <xf numFmtId="166" fontId="22" fillId="0" borderId="21" xfId="0" applyNumberFormat="1" applyFont="1" applyBorder="1" applyAlignment="1">
      <alignment vertical="center"/>
    </xf>
    <xf numFmtId="0" fontId="40" fillId="0" borderId="22" xfId="0" applyFont="1" applyBorder="1" applyAlignment="1" applyProtection="1">
      <alignment horizontal="center" vertical="center"/>
      <protection locked="0"/>
    </xf>
    <xf numFmtId="0" fontId="41" fillId="0" borderId="0" xfId="0" applyFont="1" applyAlignment="1">
      <alignment vertical="center"/>
    </xf>
    <xf numFmtId="0" fontId="42" fillId="0" borderId="0" xfId="0" applyFont="1"/>
    <xf numFmtId="4" fontId="3" fillId="0" borderId="0" xfId="6" applyNumberFormat="1"/>
    <xf numFmtId="4" fontId="21" fillId="0" borderId="0" xfId="6" applyNumberFormat="1" applyFont="1"/>
    <xf numFmtId="0" fontId="3" fillId="0" borderId="0" xfId="6"/>
    <xf numFmtId="4" fontId="39" fillId="0" borderId="0" xfId="6" applyNumberFormat="1" applyFont="1" applyAlignment="1">
      <alignment horizontal="right"/>
    </xf>
    <xf numFmtId="4" fontId="39" fillId="0" borderId="0" xfId="6" applyNumberFormat="1" applyFont="1"/>
    <xf numFmtId="0" fontId="39" fillId="0" borderId="0" xfId="6" applyFont="1"/>
    <xf numFmtId="4" fontId="39" fillId="6" borderId="30" xfId="6" applyNumberFormat="1" applyFont="1" applyFill="1" applyBorder="1"/>
    <xf numFmtId="0" fontId="39" fillId="0" borderId="0" xfId="6" applyFont="1" applyAlignment="1">
      <alignment horizontal="left"/>
    </xf>
    <xf numFmtId="1" fontId="44" fillId="6" borderId="39" xfId="6" applyNumberFormat="1" applyFont="1" applyFill="1" applyBorder="1" applyAlignment="1">
      <alignment horizontal="center" vertical="top"/>
    </xf>
    <xf numFmtId="4" fontId="44" fillId="6" borderId="39" xfId="6" applyNumberFormat="1" applyFont="1" applyFill="1" applyBorder="1" applyAlignment="1">
      <alignment horizontal="center" vertical="top"/>
    </xf>
    <xf numFmtId="4" fontId="44" fillId="6" borderId="24" xfId="6" applyNumberFormat="1" applyFont="1" applyFill="1" applyBorder="1" applyAlignment="1">
      <alignment horizontal="center" vertical="top"/>
    </xf>
    <xf numFmtId="1" fontId="44" fillId="6" borderId="40" xfId="6" applyNumberFormat="1" applyFont="1" applyFill="1" applyBorder="1" applyAlignment="1">
      <alignment horizontal="center" vertical="top"/>
    </xf>
    <xf numFmtId="0" fontId="39" fillId="6" borderId="40" xfId="6" applyFont="1" applyFill="1" applyBorder="1" applyAlignment="1">
      <alignment horizontal="left" vertical="top"/>
    </xf>
    <xf numFmtId="4" fontId="44" fillId="6" borderId="40" xfId="6" applyNumberFormat="1" applyFont="1" applyFill="1" applyBorder="1" applyAlignment="1">
      <alignment horizontal="center" vertical="top"/>
    </xf>
    <xf numFmtId="0" fontId="39" fillId="5" borderId="23" xfId="6" applyFont="1" applyFill="1" applyBorder="1" applyAlignment="1">
      <alignment horizontal="left"/>
    </xf>
    <xf numFmtId="4" fontId="39" fillId="5" borderId="34" xfId="6" applyNumberFormat="1" applyFont="1" applyFill="1" applyBorder="1"/>
    <xf numFmtId="4" fontId="39" fillId="5" borderId="28" xfId="6" applyNumberFormat="1" applyFont="1" applyFill="1" applyBorder="1"/>
    <xf numFmtId="4" fontId="39" fillId="5" borderId="41" xfId="6" applyNumberFormat="1" applyFont="1" applyFill="1" applyBorder="1"/>
    <xf numFmtId="0" fontId="39" fillId="5" borderId="32" xfId="6" applyFont="1" applyFill="1" applyBorder="1" applyAlignment="1">
      <alignment horizontal="left"/>
    </xf>
    <xf numFmtId="4" fontId="39" fillId="5" borderId="35" xfId="6" applyNumberFormat="1" applyFont="1" applyFill="1" applyBorder="1"/>
    <xf numFmtId="4" fontId="39" fillId="5" borderId="42" xfId="6" applyNumberFormat="1" applyFont="1" applyFill="1" applyBorder="1"/>
    <xf numFmtId="0" fontId="39" fillId="5" borderId="35" xfId="6" applyFont="1" applyFill="1" applyBorder="1"/>
    <xf numFmtId="0" fontId="39" fillId="5" borderId="35" xfId="6" applyFont="1" applyFill="1" applyBorder="1" applyAlignment="1">
      <alignment wrapText="1"/>
    </xf>
    <xf numFmtId="0" fontId="39" fillId="5" borderId="43" xfId="6" applyFont="1" applyFill="1" applyBorder="1" applyAlignment="1">
      <alignment horizontal="left"/>
    </xf>
    <xf numFmtId="0" fontId="39" fillId="0" borderId="32" xfId="6" applyFont="1" applyBorder="1" applyAlignment="1">
      <alignment horizontal="left"/>
    </xf>
    <xf numFmtId="4" fontId="39" fillId="0" borderId="37" xfId="6" applyNumberFormat="1" applyFont="1" applyBorder="1"/>
    <xf numFmtId="4" fontId="39" fillId="0" borderId="38" xfId="6" applyNumberFormat="1" applyFont="1" applyBorder="1"/>
    <xf numFmtId="4" fontId="44" fillId="6" borderId="29" xfId="6" applyNumberFormat="1" applyFont="1" applyFill="1" applyBorder="1"/>
    <xf numFmtId="4" fontId="44" fillId="6" borderId="30" xfId="6" applyNumberFormat="1" applyFont="1" applyFill="1" applyBorder="1"/>
    <xf numFmtId="0" fontId="39" fillId="0" borderId="25" xfId="6" applyFont="1" applyBorder="1" applyAlignment="1">
      <alignment horizontal="left"/>
    </xf>
    <xf numFmtId="0" fontId="39" fillId="0" borderId="26" xfId="6" applyFont="1" applyBorder="1"/>
    <xf numFmtId="4" fontId="39" fillId="0" borderId="26" xfId="6" applyNumberFormat="1" applyFont="1" applyBorder="1"/>
    <xf numFmtId="4" fontId="39" fillId="0" borderId="27" xfId="6" applyNumberFormat="1" applyFont="1" applyBorder="1"/>
    <xf numFmtId="0" fontId="6" fillId="0" borderId="0" xfId="6" applyFont="1" applyAlignment="1">
      <alignment horizontal="left"/>
    </xf>
    <xf numFmtId="0" fontId="6" fillId="0" borderId="0" xfId="6" applyFont="1"/>
    <xf numFmtId="4" fontId="6" fillId="0" borderId="0" xfId="6" applyNumberFormat="1" applyFont="1"/>
    <xf numFmtId="0" fontId="3" fillId="0" borderId="0" xfId="6" applyAlignment="1">
      <alignment horizontal="left"/>
    </xf>
    <xf numFmtId="0" fontId="44" fillId="6" borderId="29" xfId="6" applyFont="1" applyFill="1" applyBorder="1"/>
    <xf numFmtId="4" fontId="44" fillId="6" borderId="26" xfId="6" applyNumberFormat="1" applyFont="1" applyFill="1" applyBorder="1" applyAlignment="1">
      <alignment horizontal="center" vertical="top"/>
    </xf>
    <xf numFmtId="1" fontId="46" fillId="5" borderId="35" xfId="6" applyNumberFormat="1" applyFont="1" applyFill="1" applyBorder="1" applyAlignment="1">
      <alignment wrapText="1"/>
    </xf>
    <xf numFmtId="4" fontId="46" fillId="5" borderId="35" xfId="6" applyNumberFormat="1" applyFont="1" applyFill="1" applyBorder="1"/>
    <xf numFmtId="1" fontId="46" fillId="5" borderId="35" xfId="6" applyNumberFormat="1" applyFont="1" applyFill="1" applyBorder="1" applyAlignment="1">
      <alignment horizontal="right"/>
    </xf>
    <xf numFmtId="4" fontId="39" fillId="0" borderId="35" xfId="6" applyNumberFormat="1" applyFont="1" applyBorder="1"/>
    <xf numFmtId="4" fontId="39" fillId="0" borderId="36" xfId="6" applyNumberFormat="1" applyFont="1" applyBorder="1"/>
    <xf numFmtId="1" fontId="46" fillId="0" borderId="35" xfId="6" applyNumberFormat="1" applyFont="1" applyBorder="1"/>
    <xf numFmtId="4" fontId="46" fillId="0" borderId="35" xfId="6" applyNumberFormat="1" applyFont="1" applyBorder="1"/>
    <xf numFmtId="1" fontId="46" fillId="0" borderId="35" xfId="6" applyNumberFormat="1" applyFont="1" applyBorder="1" applyAlignment="1">
      <alignment horizontal="right"/>
    </xf>
    <xf numFmtId="0" fontId="46" fillId="0" borderId="35" xfId="6" applyFont="1" applyBorder="1"/>
    <xf numFmtId="1" fontId="39" fillId="5" borderId="35" xfId="6" applyNumberFormat="1" applyFont="1" applyFill="1" applyBorder="1"/>
    <xf numFmtId="1" fontId="39" fillId="5" borderId="35" xfId="6" applyNumberFormat="1" applyFont="1" applyFill="1" applyBorder="1" applyAlignment="1">
      <alignment horizontal="right"/>
    </xf>
    <xf numFmtId="1" fontId="39" fillId="5" borderId="35" xfId="6" applyNumberFormat="1" applyFont="1" applyFill="1" applyBorder="1" applyAlignment="1">
      <alignment wrapText="1"/>
    </xf>
    <xf numFmtId="1" fontId="39" fillId="5" borderId="42" xfId="6" applyNumberFormat="1" applyFont="1" applyFill="1" applyBorder="1"/>
    <xf numFmtId="1" fontId="39" fillId="5" borderId="42" xfId="6" applyNumberFormat="1" applyFont="1" applyFill="1" applyBorder="1" applyAlignment="1">
      <alignment horizontal="right"/>
    </xf>
    <xf numFmtId="0" fontId="39" fillId="5" borderId="35" xfId="6" applyFont="1" applyFill="1" applyBorder="1" applyAlignment="1">
      <alignment horizontal="left"/>
    </xf>
    <xf numFmtId="0" fontId="39" fillId="5" borderId="35" xfId="6" applyFont="1" applyFill="1" applyBorder="1" applyAlignment="1">
      <alignment horizontal="right"/>
    </xf>
    <xf numFmtId="0" fontId="39" fillId="0" borderId="43" xfId="6" applyFont="1" applyBorder="1" applyAlignment="1">
      <alignment horizontal="left"/>
    </xf>
    <xf numFmtId="0" fontId="43" fillId="0" borderId="0" xfId="6" applyFont="1"/>
    <xf numFmtId="4" fontId="39" fillId="0" borderId="33" xfId="6" applyNumberFormat="1" applyFont="1" applyBorder="1"/>
    <xf numFmtId="0" fontId="39" fillId="0" borderId="27" xfId="6" applyFont="1" applyBorder="1"/>
    <xf numFmtId="0" fontId="47" fillId="0" borderId="0" xfId="6" applyFont="1" applyAlignment="1">
      <alignment horizontal="left"/>
    </xf>
    <xf numFmtId="0" fontId="47" fillId="0" borderId="0" xfId="6" applyFont="1"/>
    <xf numFmtId="4" fontId="47" fillId="0" borderId="0" xfId="6" applyNumberFormat="1" applyFont="1"/>
    <xf numFmtId="0" fontId="21" fillId="0" borderId="22" xfId="0" applyFont="1" applyBorder="1" applyAlignment="1">
      <alignment horizontal="center" vertical="center"/>
    </xf>
    <xf numFmtId="49" fontId="21" fillId="0" borderId="22" xfId="0" applyNumberFormat="1" applyFont="1" applyBorder="1" applyAlignment="1">
      <alignment horizontal="left" vertical="center" wrapText="1"/>
    </xf>
    <xf numFmtId="0" fontId="21" fillId="0" borderId="22" xfId="0" applyFont="1" applyBorder="1" applyAlignment="1">
      <alignment horizontal="left" vertical="center" wrapText="1"/>
    </xf>
    <xf numFmtId="0" fontId="21" fillId="0" borderId="22" xfId="0" applyFont="1" applyBorder="1" applyAlignment="1">
      <alignment horizontal="center" vertical="center" wrapText="1"/>
    </xf>
    <xf numFmtId="167" fontId="21" fillId="0" borderId="22" xfId="0" applyNumberFormat="1" applyFont="1" applyBorder="1" applyAlignment="1">
      <alignment vertical="center"/>
    </xf>
    <xf numFmtId="4" fontId="21" fillId="0" borderId="22" xfId="0" applyNumberFormat="1" applyFont="1" applyBorder="1" applyAlignment="1">
      <alignment vertical="center"/>
    </xf>
    <xf numFmtId="0" fontId="49" fillId="0" borderId="22" xfId="0" applyFont="1" applyBorder="1" applyAlignment="1" applyProtection="1">
      <alignment horizontal="left" vertical="center" wrapText="1"/>
      <protection locked="0"/>
    </xf>
    <xf numFmtId="0" fontId="50" fillId="0" borderId="0" xfId="0" applyFont="1" applyAlignment="1">
      <alignment vertical="center"/>
    </xf>
    <xf numFmtId="0" fontId="51" fillId="0" borderId="0" xfId="0" applyFont="1" applyAlignment="1">
      <alignment vertical="center"/>
    </xf>
    <xf numFmtId="0" fontId="52" fillId="0" borderId="22" xfId="0" applyFont="1" applyBorder="1" applyAlignment="1" applyProtection="1">
      <alignment horizontal="left" vertical="center" wrapText="1"/>
      <protection locked="0"/>
    </xf>
    <xf numFmtId="4" fontId="49" fillId="0" borderId="22" xfId="0" applyNumberFormat="1" applyFont="1" applyBorder="1" applyAlignment="1" applyProtection="1">
      <alignment vertical="center"/>
      <protection locked="0"/>
    </xf>
    <xf numFmtId="4" fontId="52" fillId="0" borderId="22" xfId="0" applyNumberFormat="1" applyFont="1" applyBorder="1" applyAlignment="1" applyProtection="1">
      <alignment vertical="center"/>
      <protection locked="0"/>
    </xf>
    <xf numFmtId="0" fontId="53" fillId="0" borderId="0" xfId="0" applyFont="1"/>
    <xf numFmtId="4" fontId="49" fillId="0" borderId="22" xfId="7" applyNumberFormat="1" applyFont="1" applyBorder="1" applyAlignment="1" applyProtection="1">
      <alignment vertical="center"/>
      <protection locked="0"/>
    </xf>
    <xf numFmtId="0" fontId="28" fillId="0" borderId="0" xfId="0" applyFont="1" applyAlignment="1">
      <alignment horizontal="left" vertical="center" wrapText="1"/>
    </xf>
    <xf numFmtId="0" fontId="3" fillId="0" borderId="0" xfId="0" applyFont="1" applyAlignment="1">
      <alignment horizontal="left" vertical="center"/>
    </xf>
    <xf numFmtId="0" fontId="8" fillId="0" borderId="0" xfId="0" applyFont="1" applyAlignment="1">
      <alignment vertical="center"/>
    </xf>
    <xf numFmtId="0" fontId="3" fillId="0" borderId="0" xfId="0" applyFont="1" applyAlignment="1">
      <alignment vertical="center"/>
    </xf>
    <xf numFmtId="0" fontId="8" fillId="7" borderId="0" xfId="0" applyFont="1" applyFill="1" applyAlignment="1">
      <alignment vertical="center"/>
    </xf>
    <xf numFmtId="0" fontId="26" fillId="8" borderId="0" xfId="0" applyFont="1" applyFill="1" applyAlignment="1">
      <alignment vertical="center"/>
    </xf>
    <xf numFmtId="0" fontId="0" fillId="0" borderId="0" xfId="0" applyBorder="1" applyAlignment="1">
      <alignment vertical="center"/>
    </xf>
    <xf numFmtId="0" fontId="0" fillId="0" borderId="44" xfId="0" applyBorder="1"/>
    <xf numFmtId="0" fontId="21" fillId="0" borderId="45" xfId="0" applyFont="1" applyBorder="1" applyAlignment="1">
      <alignment horizontal="center" vertical="center"/>
    </xf>
    <xf numFmtId="49" fontId="21" fillId="0" borderId="45" xfId="0" applyNumberFormat="1" applyFont="1" applyBorder="1" applyAlignment="1">
      <alignment horizontal="left" vertical="center" wrapText="1"/>
    </xf>
    <xf numFmtId="0" fontId="21" fillId="0" borderId="45" xfId="0" applyFont="1" applyBorder="1" applyAlignment="1">
      <alignment horizontal="left" vertical="center" wrapText="1"/>
    </xf>
    <xf numFmtId="0" fontId="21" fillId="0" borderId="45" xfId="0" applyFont="1" applyBorder="1" applyAlignment="1">
      <alignment horizontal="center" vertical="center" wrapText="1"/>
    </xf>
    <xf numFmtId="167" fontId="21" fillId="0" borderId="45" xfId="0" applyNumberFormat="1" applyFont="1" applyBorder="1" applyAlignment="1">
      <alignment vertical="center"/>
    </xf>
    <xf numFmtId="4" fontId="21" fillId="0" borderId="45" xfId="0" applyNumberFormat="1" applyFont="1" applyFill="1" applyBorder="1" applyAlignment="1" applyProtection="1">
      <alignment vertical="center"/>
      <protection locked="0"/>
    </xf>
    <xf numFmtId="4" fontId="21" fillId="0" borderId="45" xfId="0" applyNumberFormat="1" applyFont="1" applyBorder="1" applyAlignment="1">
      <alignment vertical="center"/>
    </xf>
    <xf numFmtId="0" fontId="0" fillId="0" borderId="47" xfId="0" applyBorder="1"/>
    <xf numFmtId="0" fontId="34" fillId="0" borderId="0" xfId="0" applyFont="1" applyBorder="1" applyAlignment="1">
      <alignment horizontal="left" vertical="center"/>
    </xf>
    <xf numFmtId="0" fontId="35" fillId="0" borderId="0" xfId="0" applyFont="1" applyBorder="1" applyAlignment="1">
      <alignment vertical="center" wrapText="1"/>
    </xf>
    <xf numFmtId="0" fontId="0" fillId="0" borderId="0" xfId="0" applyBorder="1" applyAlignment="1" applyProtection="1">
      <alignment vertical="center"/>
      <protection locked="0"/>
    </xf>
    <xf numFmtId="0" fontId="0" fillId="0" borderId="48" xfId="0" applyBorder="1" applyAlignment="1">
      <alignment vertical="center"/>
    </xf>
    <xf numFmtId="0" fontId="0" fillId="0" borderId="49" xfId="0" applyBorder="1"/>
    <xf numFmtId="0" fontId="0" fillId="0" borderId="50" xfId="0" applyBorder="1"/>
    <xf numFmtId="0" fontId="0" fillId="0" borderId="51" xfId="0" applyBorder="1"/>
    <xf numFmtId="0" fontId="38" fillId="0" borderId="0" xfId="1" applyAlignment="1">
      <alignment horizontal="center" vertical="center"/>
    </xf>
    <xf numFmtId="4" fontId="55" fillId="5" borderId="35" xfId="6" applyNumberFormat="1" applyFont="1" applyFill="1" applyBorder="1"/>
    <xf numFmtId="1" fontId="55" fillId="5" borderId="35" xfId="6" applyNumberFormat="1" applyFont="1" applyFill="1" applyBorder="1" applyAlignment="1">
      <alignment horizontal="right"/>
    </xf>
    <xf numFmtId="4" fontId="55" fillId="0" borderId="35" xfId="6" applyNumberFormat="1" applyFont="1" applyBorder="1"/>
    <xf numFmtId="4" fontId="55" fillId="0" borderId="36" xfId="6" applyNumberFormat="1" applyFont="1" applyBorder="1"/>
    <xf numFmtId="0" fontId="21" fillId="0" borderId="46" xfId="0" applyFont="1" applyBorder="1" applyAlignment="1" applyProtection="1">
      <alignment horizontal="left" vertical="center" wrapText="1"/>
      <protection locked="0"/>
    </xf>
    <xf numFmtId="0" fontId="55" fillId="5" borderId="35" xfId="6" applyFont="1" applyFill="1" applyBorder="1" applyAlignment="1">
      <alignment horizontal="right"/>
    </xf>
    <xf numFmtId="0" fontId="28" fillId="0" borderId="0" xfId="0" applyFont="1" applyAlignment="1">
      <alignment horizontal="left" vertical="center" wrapText="1"/>
    </xf>
    <xf numFmtId="0" fontId="28" fillId="7" borderId="0" xfId="0" applyFont="1" applyFill="1" applyAlignment="1">
      <alignment horizontal="left" vertical="center" wrapText="1"/>
    </xf>
    <xf numFmtId="0" fontId="21" fillId="4" borderId="6" xfId="0" applyFont="1" applyFill="1" applyBorder="1" applyAlignment="1">
      <alignment horizontal="center" vertical="center"/>
    </xf>
    <xf numFmtId="0" fontId="21" fillId="4" borderId="7" xfId="0" applyFont="1" applyFill="1" applyBorder="1" applyAlignment="1">
      <alignment horizontal="left" vertical="center"/>
    </xf>
    <xf numFmtId="0" fontId="25" fillId="0" borderId="0" xfId="0" applyFont="1" applyAlignment="1">
      <alignment horizontal="left" vertical="center" wrapText="1"/>
    </xf>
    <xf numFmtId="0" fontId="21" fillId="4" borderId="7" xfId="0" applyFont="1" applyFill="1" applyBorder="1" applyAlignment="1">
      <alignment horizontal="center" vertical="center"/>
    </xf>
    <xf numFmtId="0" fontId="25" fillId="8" borderId="0" xfId="0" applyFont="1" applyFill="1" applyAlignment="1">
      <alignment horizontal="left" vertical="center" wrapText="1"/>
    </xf>
    <xf numFmtId="4" fontId="23" fillId="10" borderId="0" xfId="0" applyNumberFormat="1" applyFont="1" applyFill="1" applyAlignment="1">
      <alignment horizontal="right" vertical="center"/>
    </xf>
    <xf numFmtId="0" fontId="3" fillId="0" borderId="0" xfId="0" applyFont="1" applyAlignment="1">
      <alignment horizontal="left" vertical="center"/>
    </xf>
    <xf numFmtId="0" fontId="0" fillId="0" borderId="0" xfId="0"/>
    <xf numFmtId="0" fontId="4" fillId="0" borderId="0" xfId="0" applyFont="1" applyAlignment="1">
      <alignment horizontal="left" vertical="top" wrapText="1"/>
    </xf>
    <xf numFmtId="0" fontId="3" fillId="0" borderId="0" xfId="0" applyFont="1" applyAlignment="1">
      <alignment horizontal="left" vertical="center" wrapText="1"/>
    </xf>
    <xf numFmtId="4" fontId="16" fillId="0" borderId="5" xfId="0" applyNumberFormat="1" applyFont="1" applyBorder="1" applyAlignment="1">
      <alignment vertical="center"/>
    </xf>
    <xf numFmtId="0" fontId="0" fillId="0" borderId="5" xfId="0" applyBorder="1" applyAlignment="1">
      <alignment vertical="center"/>
    </xf>
    <xf numFmtId="0" fontId="2" fillId="0" borderId="0" xfId="0" applyFont="1" applyAlignment="1">
      <alignment horizontal="right" vertical="center"/>
    </xf>
    <xf numFmtId="4" fontId="17" fillId="0" borderId="0" xfId="0" applyNumberFormat="1" applyFont="1" applyAlignment="1">
      <alignment vertical="center"/>
    </xf>
    <xf numFmtId="0" fontId="2" fillId="0" borderId="0" xfId="0" applyFont="1" applyAlignment="1">
      <alignment vertical="center"/>
    </xf>
    <xf numFmtId="164" fontId="2" fillId="0" borderId="0" xfId="0" applyNumberFormat="1" applyFont="1" applyAlignment="1">
      <alignment horizontal="left" vertical="center"/>
    </xf>
    <xf numFmtId="4" fontId="5"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5" fillId="3" borderId="7" xfId="0" applyFont="1" applyFill="1" applyBorder="1" applyAlignment="1">
      <alignment horizontal="left" vertical="center"/>
    </xf>
    <xf numFmtId="0" fontId="14" fillId="2" borderId="0" xfId="0" applyFont="1" applyFill="1" applyAlignment="1">
      <alignment horizontal="center" vertical="center"/>
    </xf>
    <xf numFmtId="4" fontId="8" fillId="0" borderId="0" xfId="0" applyNumberFormat="1" applyFont="1" applyAlignment="1">
      <alignment vertical="center"/>
    </xf>
    <xf numFmtId="0" fontId="8" fillId="0" borderId="0" xfId="0" applyFont="1" applyAlignment="1">
      <alignment vertical="center"/>
    </xf>
    <xf numFmtId="0" fontId="21" fillId="4" borderId="7" xfId="0" applyFont="1" applyFill="1" applyBorder="1" applyAlignment="1">
      <alignment horizontal="right" vertical="center"/>
    </xf>
    <xf numFmtId="4" fontId="26" fillId="9" borderId="0" xfId="0" applyNumberFormat="1" applyFont="1" applyFill="1" applyAlignment="1">
      <alignment horizontal="right" vertical="center"/>
    </xf>
    <xf numFmtId="0" fontId="26" fillId="9" borderId="0" xfId="0" applyFont="1" applyFill="1" applyAlignment="1">
      <alignment vertical="center"/>
    </xf>
    <xf numFmtId="4" fontId="8" fillId="7" borderId="0" xfId="0" applyNumberFormat="1" applyFont="1" applyFill="1" applyAlignment="1">
      <alignment horizontal="right" vertical="center"/>
    </xf>
    <xf numFmtId="0" fontId="8" fillId="7" borderId="0" xfId="0" applyFont="1" applyFill="1" applyAlignment="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vertical="center"/>
    </xf>
    <xf numFmtId="165" fontId="3" fillId="0" borderId="0" xfId="0" applyNumberFormat="1" applyFont="1" applyAlignment="1">
      <alignment horizontal="left" vertical="center"/>
    </xf>
    <xf numFmtId="0" fontId="3" fillId="0" borderId="0" xfId="0" applyFont="1" applyAlignment="1">
      <alignment vertical="center" wrapText="1"/>
    </xf>
    <xf numFmtId="0" fontId="3" fillId="0" borderId="0" xfId="0" applyFont="1" applyAlignment="1">
      <alignment vertical="center"/>
    </xf>
    <xf numFmtId="4" fontId="26" fillId="0" borderId="0" xfId="0" applyNumberFormat="1" applyFont="1" applyAlignment="1">
      <alignment vertical="center"/>
    </xf>
    <xf numFmtId="0" fontId="26" fillId="0" borderId="0" xfId="0" applyFont="1" applyAlignment="1">
      <alignment vertical="center"/>
    </xf>
    <xf numFmtId="4" fontId="8" fillId="7" borderId="0" xfId="0" applyNumberFormat="1" applyFont="1" applyFill="1" applyAlignment="1">
      <alignment vertical="center"/>
    </xf>
    <xf numFmtId="0" fontId="21" fillId="4" borderId="8" xfId="0" applyFont="1" applyFill="1" applyBorder="1" applyAlignment="1">
      <alignment horizontal="left" vertical="center"/>
    </xf>
    <xf numFmtId="4" fontId="26" fillId="8" borderId="0" xfId="0" applyNumberFormat="1" applyFont="1" applyFill="1" applyAlignment="1">
      <alignment vertical="center"/>
    </xf>
    <xf numFmtId="0" fontId="26" fillId="8" borderId="0" xfId="0" applyFont="1" applyFill="1" applyAlignment="1">
      <alignment vertical="center"/>
    </xf>
    <xf numFmtId="4" fontId="23" fillId="0" borderId="0" xfId="0" applyNumberFormat="1" applyFont="1" applyAlignment="1">
      <alignment vertical="center"/>
    </xf>
    <xf numFmtId="4" fontId="8" fillId="0" borderId="0" xfId="0" applyNumberFormat="1" applyFont="1" applyAlignment="1">
      <alignment horizontal="right" vertical="center"/>
    </xf>
    <xf numFmtId="0" fontId="0" fillId="0" borderId="0" xfId="0"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4" fontId="44" fillId="6" borderId="30" xfId="6" applyNumberFormat="1" applyFont="1" applyFill="1" applyBorder="1" applyAlignment="1">
      <alignment horizontal="center"/>
    </xf>
    <xf numFmtId="0" fontId="39" fillId="6" borderId="31" xfId="6" applyFont="1" applyFill="1" applyBorder="1" applyAlignment="1">
      <alignment horizontal="center"/>
    </xf>
    <xf numFmtId="0" fontId="44" fillId="6" borderId="31" xfId="6" applyFont="1" applyFill="1" applyBorder="1" applyAlignment="1">
      <alignment horizontal="center"/>
    </xf>
  </cellXfs>
  <cellStyles count="8">
    <cellStyle name="Hypertextový odkaz" xfId="1" builtinId="8"/>
    <cellStyle name="Normální" xfId="0" builtinId="0" customBuiltin="1"/>
    <cellStyle name="Normální 2" xfId="2" xr:uid="{AFE11311-991B-4FC4-817D-AD09EC41ACD2}"/>
    <cellStyle name="Normální 2 2 2" xfId="3" xr:uid="{E1F81CA6-7904-4FFA-8B2C-BE839146C908}"/>
    <cellStyle name="Normální 2 2 3" xfId="4" xr:uid="{D2E313B7-6AD3-4264-A7B1-D47F4BDC0E1A}"/>
    <cellStyle name="Normální 2 4" xfId="5" xr:uid="{C891898A-B4E9-4E02-AAC9-277350441BFC}"/>
    <cellStyle name="Normální 3" xfId="6" xr:uid="{570654A8-CFAB-4F2D-9A67-0B59CF9A8CAE}"/>
    <cellStyle name="Normální 4" xfId="7" xr:uid="{BE20E75A-B385-4B72-B781-FEBCD64B929C}"/>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pic>
      <xdr:nvPicPr>
        <xdr:cNvPr id="2" name="Picture 1" descr="mz-logo-bez">
          <a:extLst>
            <a:ext uri="{FF2B5EF4-FFF2-40B4-BE49-F238E27FC236}">
              <a16:creationId xmlns:a16="http://schemas.microsoft.com/office/drawing/2014/main" id="{6D2A73AD-861A-4EBE-B9D2-6E373E3B8E21}"/>
            </a:ext>
          </a:extLst>
        </xdr:cNvPr>
        <xdr:cNvPicPr>
          <a:picLocks noChangeAspect="1" noChangeArrowheads="1"/>
        </xdr:cNvPicPr>
      </xdr:nvPicPr>
      <xdr:blipFill>
        <a:blip xmlns:r="http://schemas.openxmlformats.org/officeDocument/2006/relationships" r:embed="rId1">
          <a:grayscl/>
          <a:biLevel thresh="50000"/>
          <a:extLst>
            <a:ext uri="{28A0092B-C50C-407E-A947-70E740481C1C}">
              <a14:useLocalDpi xmlns:a14="http://schemas.microsoft.com/office/drawing/2010/main" val="0"/>
            </a:ext>
          </a:extLst>
        </a:blip>
        <a:srcRect/>
        <a:stretch>
          <a:fillRect/>
        </a:stretch>
      </xdr:blipFill>
      <xdr:spPr bwMode="auto">
        <a:xfrm>
          <a:off x="0" y="0"/>
          <a:ext cx="0"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pic>
      <xdr:nvPicPr>
        <xdr:cNvPr id="2" name="Picture 1" descr="mz-logo-bez">
          <a:extLst>
            <a:ext uri="{FF2B5EF4-FFF2-40B4-BE49-F238E27FC236}">
              <a16:creationId xmlns:a16="http://schemas.microsoft.com/office/drawing/2014/main" id="{02036585-C431-4571-A16F-A65C0F45B5C6}"/>
            </a:ext>
          </a:extLst>
        </xdr:cNvPr>
        <xdr:cNvPicPr>
          <a:picLocks noChangeAspect="1" noChangeArrowheads="1"/>
        </xdr:cNvPicPr>
      </xdr:nvPicPr>
      <xdr:blipFill>
        <a:blip xmlns:r="http://schemas.openxmlformats.org/officeDocument/2006/relationships" r:embed="rId1">
          <a:grayscl/>
          <a:biLevel thresh="50000"/>
          <a:extLst>
            <a:ext uri="{28A0092B-C50C-407E-A947-70E740481C1C}">
              <a14:useLocalDpi xmlns:a14="http://schemas.microsoft.com/office/drawing/2010/main" val="0"/>
            </a:ext>
          </a:extLst>
        </a:blip>
        <a:srcRect/>
        <a:stretch>
          <a:fillRect/>
        </a:stretch>
      </xdr:blipFill>
      <xdr:spPr bwMode="auto">
        <a:xfrm>
          <a:off x="0" y="0"/>
          <a:ext cx="0" cy="944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11"/>
  <sheetViews>
    <sheetView showGridLines="0" tabSelected="1" topLeftCell="A70" zoomScale="85" zoomScaleNormal="85" workbookViewId="0">
      <selection activeCell="BE100" sqref="BE100"/>
    </sheetView>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15" t="s">
        <v>0</v>
      </c>
      <c r="AZ1" s="15" t="s">
        <v>1</v>
      </c>
      <c r="BA1" s="15" t="s">
        <v>2</v>
      </c>
      <c r="BB1" s="15" t="s">
        <v>1</v>
      </c>
      <c r="BT1" s="15" t="s">
        <v>3</v>
      </c>
      <c r="BU1" s="15" t="s">
        <v>3</v>
      </c>
      <c r="BV1" s="15" t="s">
        <v>4</v>
      </c>
    </row>
    <row r="2" spans="1:74" ht="36.950000000000003" customHeight="1" x14ac:dyDescent="0.2">
      <c r="AR2" s="314" t="s">
        <v>5</v>
      </c>
      <c r="AS2" s="301"/>
      <c r="AT2" s="301"/>
      <c r="AU2" s="301"/>
      <c r="AV2" s="301"/>
      <c r="AW2" s="301"/>
      <c r="AX2" s="301"/>
      <c r="AY2" s="301"/>
      <c r="AZ2" s="301"/>
      <c r="BA2" s="301"/>
      <c r="BB2" s="301"/>
      <c r="BC2" s="301"/>
      <c r="BD2" s="301"/>
      <c r="BE2" s="301"/>
      <c r="BS2" s="16" t="s">
        <v>6</v>
      </c>
      <c r="BT2" s="16" t="s">
        <v>7</v>
      </c>
    </row>
    <row r="3" spans="1:74" ht="6.95" customHeight="1" x14ac:dyDescent="0.2">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x14ac:dyDescent="0.2">
      <c r="B4" s="19"/>
      <c r="D4" s="20" t="s">
        <v>9</v>
      </c>
      <c r="AR4" s="19"/>
      <c r="AS4" s="21" t="s">
        <v>10</v>
      </c>
      <c r="BS4" s="16" t="s">
        <v>11</v>
      </c>
    </row>
    <row r="5" spans="1:74" ht="12" customHeight="1" x14ac:dyDescent="0.2">
      <c r="B5" s="19"/>
      <c r="D5" s="22" t="s">
        <v>12</v>
      </c>
      <c r="K5" s="300" t="s">
        <v>13</v>
      </c>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R5" s="19"/>
      <c r="BS5" s="16" t="s">
        <v>6</v>
      </c>
    </row>
    <row r="6" spans="1:74" ht="36.950000000000003" customHeight="1" x14ac:dyDescent="0.2">
      <c r="B6" s="19"/>
      <c r="D6" s="24" t="s">
        <v>14</v>
      </c>
      <c r="K6" s="302" t="s">
        <v>15</v>
      </c>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c r="AL6" s="301"/>
      <c r="AM6" s="301"/>
      <c r="AN6" s="301"/>
      <c r="AO6" s="301"/>
      <c r="AR6" s="19"/>
      <c r="BS6" s="16" t="s">
        <v>6</v>
      </c>
    </row>
    <row r="7" spans="1:74" ht="12" customHeight="1" x14ac:dyDescent="0.2">
      <c r="B7" s="19"/>
      <c r="D7" s="25" t="s">
        <v>16</v>
      </c>
      <c r="K7" s="23" t="s">
        <v>1</v>
      </c>
      <c r="AK7" s="25" t="s">
        <v>17</v>
      </c>
      <c r="AN7" s="23" t="s">
        <v>1</v>
      </c>
      <c r="AR7" s="19"/>
      <c r="BS7" s="16" t="s">
        <v>6</v>
      </c>
    </row>
    <row r="8" spans="1:74" ht="12" customHeight="1" x14ac:dyDescent="0.2">
      <c r="B8" s="19"/>
      <c r="D8" s="25" t="s">
        <v>18</v>
      </c>
      <c r="K8" s="23" t="s">
        <v>19</v>
      </c>
      <c r="AK8" s="25" t="s">
        <v>20</v>
      </c>
      <c r="AN8" s="23" t="s">
        <v>21</v>
      </c>
      <c r="AR8" s="19"/>
      <c r="BS8" s="16" t="s">
        <v>6</v>
      </c>
    </row>
    <row r="9" spans="1:74" ht="14.45" customHeight="1" x14ac:dyDescent="0.2">
      <c r="B9" s="19"/>
      <c r="AR9" s="19"/>
      <c r="BS9" s="16" t="s">
        <v>6</v>
      </c>
    </row>
    <row r="10" spans="1:74" ht="12" customHeight="1" x14ac:dyDescent="0.2">
      <c r="B10" s="19"/>
      <c r="D10" s="25" t="s">
        <v>22</v>
      </c>
      <c r="AK10" s="25" t="s">
        <v>23</v>
      </c>
      <c r="AN10" s="23" t="s">
        <v>1</v>
      </c>
      <c r="AR10" s="19"/>
      <c r="BS10" s="16" t="s">
        <v>6</v>
      </c>
    </row>
    <row r="11" spans="1:74" ht="18.399999999999999" customHeight="1" x14ac:dyDescent="0.2">
      <c r="B11" s="19"/>
      <c r="E11" s="23" t="s">
        <v>24</v>
      </c>
      <c r="AK11" s="25" t="s">
        <v>25</v>
      </c>
      <c r="AN11" s="23" t="s">
        <v>1</v>
      </c>
      <c r="AR11" s="19"/>
      <c r="BS11" s="16" t="s">
        <v>6</v>
      </c>
    </row>
    <row r="12" spans="1:74" ht="6.95" customHeight="1" x14ac:dyDescent="0.2">
      <c r="B12" s="19"/>
      <c r="AR12" s="19"/>
      <c r="BS12" s="16" t="s">
        <v>6</v>
      </c>
    </row>
    <row r="13" spans="1:74" ht="12" customHeight="1" x14ac:dyDescent="0.2">
      <c r="B13" s="19"/>
      <c r="D13" s="25" t="s">
        <v>26</v>
      </c>
      <c r="AK13" s="25" t="s">
        <v>23</v>
      </c>
      <c r="AN13" s="23" t="s">
        <v>1</v>
      </c>
      <c r="AR13" s="19"/>
      <c r="BS13" s="16" t="s">
        <v>6</v>
      </c>
    </row>
    <row r="14" spans="1:74" ht="12.75" x14ac:dyDescent="0.2">
      <c r="B14" s="19"/>
      <c r="E14" s="23" t="s">
        <v>27</v>
      </c>
      <c r="AK14" s="25" t="s">
        <v>25</v>
      </c>
      <c r="AN14" s="23" t="s">
        <v>1</v>
      </c>
      <c r="AR14" s="19"/>
      <c r="BS14" s="16" t="s">
        <v>6</v>
      </c>
    </row>
    <row r="15" spans="1:74" ht="6.95" customHeight="1" x14ac:dyDescent="0.2">
      <c r="B15" s="19"/>
      <c r="AR15" s="19"/>
      <c r="BS15" s="16" t="s">
        <v>3</v>
      </c>
    </row>
    <row r="16" spans="1:74" ht="12" customHeight="1" x14ac:dyDescent="0.2">
      <c r="B16" s="19"/>
      <c r="D16" s="25" t="s">
        <v>28</v>
      </c>
      <c r="AK16" s="25" t="s">
        <v>23</v>
      </c>
      <c r="AN16" s="23" t="s">
        <v>1</v>
      </c>
      <c r="AR16" s="19"/>
      <c r="BS16" s="16" t="s">
        <v>3</v>
      </c>
    </row>
    <row r="17" spans="2:71" ht="18.399999999999999" customHeight="1" x14ac:dyDescent="0.2">
      <c r="B17" s="19"/>
      <c r="E17" s="23" t="s">
        <v>29</v>
      </c>
      <c r="AK17" s="25" t="s">
        <v>25</v>
      </c>
      <c r="AN17" s="23" t="s">
        <v>1</v>
      </c>
      <c r="AR17" s="19"/>
      <c r="BS17" s="16" t="s">
        <v>30</v>
      </c>
    </row>
    <row r="18" spans="2:71" ht="6.95" customHeight="1" x14ac:dyDescent="0.2">
      <c r="B18" s="19"/>
      <c r="AR18" s="19"/>
      <c r="BS18" s="16" t="s">
        <v>6</v>
      </c>
    </row>
    <row r="19" spans="2:71" ht="12" customHeight="1" x14ac:dyDescent="0.2">
      <c r="B19" s="19"/>
      <c r="D19" s="25" t="s">
        <v>31</v>
      </c>
      <c r="AK19" s="25" t="s">
        <v>23</v>
      </c>
      <c r="AN19" s="23" t="s">
        <v>1</v>
      </c>
      <c r="AR19" s="19"/>
      <c r="BS19" s="16" t="s">
        <v>6</v>
      </c>
    </row>
    <row r="20" spans="2:71" ht="18.399999999999999" customHeight="1" x14ac:dyDescent="0.2">
      <c r="B20" s="19"/>
      <c r="E20" s="23" t="s">
        <v>19</v>
      </c>
      <c r="AK20" s="25" t="s">
        <v>25</v>
      </c>
      <c r="AN20" s="23" t="s">
        <v>1</v>
      </c>
      <c r="AR20" s="19"/>
      <c r="BS20" s="16" t="s">
        <v>30</v>
      </c>
    </row>
    <row r="21" spans="2:71" ht="6.95" customHeight="1" x14ac:dyDescent="0.2">
      <c r="B21" s="19"/>
      <c r="AR21" s="19"/>
    </row>
    <row r="22" spans="2:71" ht="12" customHeight="1" x14ac:dyDescent="0.2">
      <c r="B22" s="19"/>
      <c r="D22" s="25" t="s">
        <v>32</v>
      </c>
      <c r="AR22" s="19"/>
    </row>
    <row r="23" spans="2:71" ht="83.25" customHeight="1" x14ac:dyDescent="0.2">
      <c r="B23" s="19"/>
      <c r="E23" s="303" t="s">
        <v>33</v>
      </c>
      <c r="F23" s="303"/>
      <c r="G23" s="303"/>
      <c r="H23" s="303"/>
      <c r="I23" s="303"/>
      <c r="J23" s="303"/>
      <c r="K23" s="303"/>
      <c r="L23" s="303"/>
      <c r="M23" s="303"/>
      <c r="N23" s="303"/>
      <c r="O23" s="303"/>
      <c r="P23" s="303"/>
      <c r="Q23" s="303"/>
      <c r="R23" s="303"/>
      <c r="S23" s="303"/>
      <c r="T23" s="303"/>
      <c r="U23" s="303"/>
      <c r="V23" s="303"/>
      <c r="W23" s="303"/>
      <c r="X23" s="303"/>
      <c r="Y23" s="303"/>
      <c r="Z23" s="303"/>
      <c r="AA23" s="303"/>
      <c r="AB23" s="303"/>
      <c r="AC23" s="303"/>
      <c r="AD23" s="303"/>
      <c r="AE23" s="303"/>
      <c r="AF23" s="303"/>
      <c r="AG23" s="303"/>
      <c r="AH23" s="303"/>
      <c r="AI23" s="303"/>
      <c r="AJ23" s="303"/>
      <c r="AK23" s="303"/>
      <c r="AL23" s="303"/>
      <c r="AM23" s="303"/>
      <c r="AN23" s="303"/>
      <c r="AR23" s="19"/>
    </row>
    <row r="24" spans="2:71" ht="6.95" customHeight="1" x14ac:dyDescent="0.2">
      <c r="B24" s="19"/>
      <c r="AR24" s="19"/>
    </row>
    <row r="25" spans="2:71" ht="6.95" customHeight="1" x14ac:dyDescent="0.2">
      <c r="B25" s="19"/>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R25" s="19"/>
    </row>
    <row r="26" spans="2:71" s="1" customFormat="1" ht="25.9" customHeight="1" x14ac:dyDescent="0.2">
      <c r="B26" s="28"/>
      <c r="D26" s="29" t="s">
        <v>34</v>
      </c>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4">
        <f>ROUND(AG94,2)</f>
        <v>0</v>
      </c>
      <c r="AL26" s="305"/>
      <c r="AM26" s="305"/>
      <c r="AN26" s="305"/>
      <c r="AO26" s="305"/>
      <c r="AR26" s="28"/>
    </row>
    <row r="27" spans="2:71" s="1" customFormat="1" ht="6.95" customHeight="1" x14ac:dyDescent="0.2">
      <c r="B27" s="28"/>
      <c r="AR27" s="28"/>
    </row>
    <row r="28" spans="2:71" s="1" customFormat="1" ht="12.75" x14ac:dyDescent="0.2">
      <c r="B28" s="28"/>
      <c r="L28" s="306" t="s">
        <v>35</v>
      </c>
      <c r="M28" s="306"/>
      <c r="N28" s="306"/>
      <c r="O28" s="306"/>
      <c r="P28" s="306"/>
      <c r="W28" s="306" t="s">
        <v>36</v>
      </c>
      <c r="X28" s="306"/>
      <c r="Y28" s="306"/>
      <c r="Z28" s="306"/>
      <c r="AA28" s="306"/>
      <c r="AB28" s="306"/>
      <c r="AC28" s="306"/>
      <c r="AD28" s="306"/>
      <c r="AE28" s="306"/>
      <c r="AK28" s="306" t="s">
        <v>37</v>
      </c>
      <c r="AL28" s="306"/>
      <c r="AM28" s="306"/>
      <c r="AN28" s="306"/>
      <c r="AO28" s="306"/>
      <c r="AR28" s="28"/>
    </row>
    <row r="29" spans="2:71" s="2" customFormat="1" ht="14.45" customHeight="1" x14ac:dyDescent="0.2">
      <c r="B29" s="32"/>
      <c r="D29" s="25" t="s">
        <v>38</v>
      </c>
      <c r="F29" s="25" t="s">
        <v>39</v>
      </c>
      <c r="L29" s="309">
        <v>0.21</v>
      </c>
      <c r="M29" s="308"/>
      <c r="N29" s="308"/>
      <c r="O29" s="308"/>
      <c r="P29" s="308"/>
      <c r="W29" s="307">
        <f>SUM(AG94)</f>
        <v>0</v>
      </c>
      <c r="X29" s="308"/>
      <c r="Y29" s="308"/>
      <c r="Z29" s="308"/>
      <c r="AA29" s="308"/>
      <c r="AB29" s="308"/>
      <c r="AC29" s="308"/>
      <c r="AD29" s="308"/>
      <c r="AE29" s="308"/>
      <c r="AK29" s="307">
        <f>(W29*1.21)-W29</f>
        <v>0</v>
      </c>
      <c r="AL29" s="308"/>
      <c r="AM29" s="308"/>
      <c r="AN29" s="308"/>
      <c r="AO29" s="308"/>
      <c r="AR29" s="32"/>
    </row>
    <row r="30" spans="2:71" s="2" customFormat="1" ht="14.45" customHeight="1" x14ac:dyDescent="0.2">
      <c r="B30" s="32"/>
      <c r="F30" s="25" t="s">
        <v>40</v>
      </c>
      <c r="L30" s="309">
        <v>0.15</v>
      </c>
      <c r="M30" s="308"/>
      <c r="N30" s="308"/>
      <c r="O30" s="308"/>
      <c r="P30" s="308"/>
      <c r="W30" s="307">
        <f>ROUND(BA94, 2)</f>
        <v>0</v>
      </c>
      <c r="X30" s="308"/>
      <c r="Y30" s="308"/>
      <c r="Z30" s="308"/>
      <c r="AA30" s="308"/>
      <c r="AB30" s="308"/>
      <c r="AC30" s="308"/>
      <c r="AD30" s="308"/>
      <c r="AE30" s="308"/>
      <c r="AK30" s="307">
        <f>ROUND(AW94, 2)</f>
        <v>0</v>
      </c>
      <c r="AL30" s="308"/>
      <c r="AM30" s="308"/>
      <c r="AN30" s="308"/>
      <c r="AO30" s="308"/>
      <c r="AR30" s="32"/>
    </row>
    <row r="31" spans="2:71" s="2" customFormat="1" ht="14.45" hidden="1" customHeight="1" x14ac:dyDescent="0.2">
      <c r="B31" s="32"/>
      <c r="F31" s="25" t="s">
        <v>41</v>
      </c>
      <c r="L31" s="309">
        <v>0.21</v>
      </c>
      <c r="M31" s="308"/>
      <c r="N31" s="308"/>
      <c r="O31" s="308"/>
      <c r="P31" s="308"/>
      <c r="W31" s="307">
        <f>ROUND(BB94, 2)</f>
        <v>0</v>
      </c>
      <c r="X31" s="308"/>
      <c r="Y31" s="308"/>
      <c r="Z31" s="308"/>
      <c r="AA31" s="308"/>
      <c r="AB31" s="308"/>
      <c r="AC31" s="308"/>
      <c r="AD31" s="308"/>
      <c r="AE31" s="308"/>
      <c r="AK31" s="307">
        <v>0</v>
      </c>
      <c r="AL31" s="308"/>
      <c r="AM31" s="308"/>
      <c r="AN31" s="308"/>
      <c r="AO31" s="308"/>
      <c r="AR31" s="32"/>
    </row>
    <row r="32" spans="2:71" s="2" customFormat="1" ht="14.45" hidden="1" customHeight="1" x14ac:dyDescent="0.2">
      <c r="B32" s="32"/>
      <c r="F32" s="25" t="s">
        <v>42</v>
      </c>
      <c r="L32" s="309">
        <v>0.15</v>
      </c>
      <c r="M32" s="308"/>
      <c r="N32" s="308"/>
      <c r="O32" s="308"/>
      <c r="P32" s="308"/>
      <c r="W32" s="307">
        <f>ROUND(BC94, 2)</f>
        <v>0</v>
      </c>
      <c r="X32" s="308"/>
      <c r="Y32" s="308"/>
      <c r="Z32" s="308"/>
      <c r="AA32" s="308"/>
      <c r="AB32" s="308"/>
      <c r="AC32" s="308"/>
      <c r="AD32" s="308"/>
      <c r="AE32" s="308"/>
      <c r="AK32" s="307">
        <v>0</v>
      </c>
      <c r="AL32" s="308"/>
      <c r="AM32" s="308"/>
      <c r="AN32" s="308"/>
      <c r="AO32" s="308"/>
      <c r="AR32" s="32"/>
    </row>
    <row r="33" spans="2:44" s="2" customFormat="1" ht="14.45" hidden="1" customHeight="1" x14ac:dyDescent="0.2">
      <c r="B33" s="32"/>
      <c r="F33" s="25" t="s">
        <v>43</v>
      </c>
      <c r="L33" s="309">
        <v>0</v>
      </c>
      <c r="M33" s="308"/>
      <c r="N33" s="308"/>
      <c r="O33" s="308"/>
      <c r="P33" s="308"/>
      <c r="W33" s="307">
        <f>ROUND(BD94, 2)</f>
        <v>0</v>
      </c>
      <c r="X33" s="308"/>
      <c r="Y33" s="308"/>
      <c r="Z33" s="308"/>
      <c r="AA33" s="308"/>
      <c r="AB33" s="308"/>
      <c r="AC33" s="308"/>
      <c r="AD33" s="308"/>
      <c r="AE33" s="308"/>
      <c r="AK33" s="307">
        <v>0</v>
      </c>
      <c r="AL33" s="308"/>
      <c r="AM33" s="308"/>
      <c r="AN33" s="308"/>
      <c r="AO33" s="308"/>
      <c r="AR33" s="32"/>
    </row>
    <row r="34" spans="2:44" s="1" customFormat="1" ht="6.95" customHeight="1" x14ac:dyDescent="0.2">
      <c r="B34" s="28"/>
      <c r="AR34" s="28"/>
    </row>
    <row r="35" spans="2:44" s="1" customFormat="1" ht="25.9" customHeight="1" x14ac:dyDescent="0.2">
      <c r="B35" s="28"/>
      <c r="C35" s="33"/>
      <c r="D35" s="34" t="s">
        <v>44</v>
      </c>
      <c r="E35" s="35"/>
      <c r="F35" s="35"/>
      <c r="G35" s="35"/>
      <c r="H35" s="35"/>
      <c r="I35" s="35"/>
      <c r="J35" s="35"/>
      <c r="K35" s="35"/>
      <c r="L35" s="35"/>
      <c r="M35" s="35"/>
      <c r="N35" s="35"/>
      <c r="O35" s="35"/>
      <c r="P35" s="35"/>
      <c r="Q35" s="35"/>
      <c r="R35" s="35"/>
      <c r="S35" s="35"/>
      <c r="T35" s="36" t="s">
        <v>45</v>
      </c>
      <c r="U35" s="35"/>
      <c r="V35" s="35"/>
      <c r="W35" s="35"/>
      <c r="X35" s="313" t="s">
        <v>46</v>
      </c>
      <c r="Y35" s="311"/>
      <c r="Z35" s="311"/>
      <c r="AA35" s="311"/>
      <c r="AB35" s="311"/>
      <c r="AC35" s="35"/>
      <c r="AD35" s="35"/>
      <c r="AE35" s="35"/>
      <c r="AF35" s="35"/>
      <c r="AG35" s="35"/>
      <c r="AH35" s="35"/>
      <c r="AI35" s="35"/>
      <c r="AJ35" s="35"/>
      <c r="AK35" s="310">
        <f>SUM(AK26:AK33)</f>
        <v>0</v>
      </c>
      <c r="AL35" s="311"/>
      <c r="AM35" s="311"/>
      <c r="AN35" s="311"/>
      <c r="AO35" s="312"/>
      <c r="AP35" s="33"/>
      <c r="AQ35" s="33"/>
      <c r="AR35" s="28"/>
    </row>
    <row r="36" spans="2:44" s="1" customFormat="1" ht="6.95" customHeight="1" x14ac:dyDescent="0.2">
      <c r="B36" s="28"/>
      <c r="AR36" s="28"/>
    </row>
    <row r="37" spans="2:44" s="1" customFormat="1" ht="14.45" customHeight="1" x14ac:dyDescent="0.2">
      <c r="B37" s="28"/>
      <c r="AR37" s="28"/>
    </row>
    <row r="38" spans="2:44" ht="14.45" customHeight="1" x14ac:dyDescent="0.2">
      <c r="B38" s="19"/>
      <c r="AR38" s="19"/>
    </row>
    <row r="39" spans="2:44" ht="14.45" customHeight="1" x14ac:dyDescent="0.2">
      <c r="B39" s="19"/>
      <c r="AR39" s="19"/>
    </row>
    <row r="40" spans="2:44" ht="14.45" customHeight="1" x14ac:dyDescent="0.2">
      <c r="B40" s="19"/>
      <c r="AR40" s="19"/>
    </row>
    <row r="41" spans="2:44" ht="14.45" customHeight="1" x14ac:dyDescent="0.2">
      <c r="B41" s="19"/>
      <c r="AR41" s="19"/>
    </row>
    <row r="42" spans="2:44" ht="14.45" customHeight="1" x14ac:dyDescent="0.2">
      <c r="B42" s="19"/>
      <c r="AR42" s="19"/>
    </row>
    <row r="43" spans="2:44" ht="14.45" customHeight="1" x14ac:dyDescent="0.2">
      <c r="B43" s="19"/>
      <c r="AR43" s="19"/>
    </row>
    <row r="44" spans="2:44" ht="14.45" customHeight="1" x14ac:dyDescent="0.2">
      <c r="B44" s="19"/>
      <c r="AR44" s="19"/>
    </row>
    <row r="45" spans="2:44" ht="14.45" customHeight="1" x14ac:dyDescent="0.2">
      <c r="B45" s="19"/>
      <c r="AR45" s="19"/>
    </row>
    <row r="46" spans="2:44" ht="14.45" customHeight="1" x14ac:dyDescent="0.2">
      <c r="B46" s="19"/>
      <c r="AR46" s="19"/>
    </row>
    <row r="47" spans="2:44" ht="14.45" customHeight="1" x14ac:dyDescent="0.2">
      <c r="B47" s="19"/>
      <c r="AR47" s="19"/>
    </row>
    <row r="48" spans="2:44" ht="14.45" customHeight="1" x14ac:dyDescent="0.2">
      <c r="B48" s="19"/>
      <c r="AR48" s="19"/>
    </row>
    <row r="49" spans="2:44" s="1" customFormat="1" ht="14.45" customHeight="1" x14ac:dyDescent="0.2">
      <c r="B49" s="28"/>
      <c r="D49" s="37" t="s">
        <v>47</v>
      </c>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7" t="s">
        <v>48</v>
      </c>
      <c r="AI49" s="38"/>
      <c r="AJ49" s="38"/>
      <c r="AK49" s="38"/>
      <c r="AL49" s="38"/>
      <c r="AM49" s="38"/>
      <c r="AN49" s="38"/>
      <c r="AO49" s="38"/>
      <c r="AR49" s="28"/>
    </row>
    <row r="50" spans="2:44" x14ac:dyDescent="0.2">
      <c r="B50" s="19"/>
      <c r="AR50" s="19"/>
    </row>
    <row r="51" spans="2:44" x14ac:dyDescent="0.2">
      <c r="B51" s="19"/>
      <c r="AR51" s="19"/>
    </row>
    <row r="52" spans="2:44" x14ac:dyDescent="0.2">
      <c r="B52" s="19"/>
      <c r="AR52" s="19"/>
    </row>
    <row r="53" spans="2:44" x14ac:dyDescent="0.2">
      <c r="B53" s="19"/>
      <c r="AR53" s="19"/>
    </row>
    <row r="54" spans="2:44" x14ac:dyDescent="0.2">
      <c r="B54" s="19"/>
      <c r="AR54" s="19"/>
    </row>
    <row r="55" spans="2:44" x14ac:dyDescent="0.2">
      <c r="B55" s="19"/>
      <c r="AR55" s="19"/>
    </row>
    <row r="56" spans="2:44" x14ac:dyDescent="0.2">
      <c r="B56" s="19"/>
      <c r="AR56" s="19"/>
    </row>
    <row r="57" spans="2:44" x14ac:dyDescent="0.2">
      <c r="B57" s="19"/>
      <c r="AR57" s="19"/>
    </row>
    <row r="58" spans="2:44" x14ac:dyDescent="0.2">
      <c r="B58" s="19"/>
      <c r="AR58" s="19"/>
    </row>
    <row r="59" spans="2:44" x14ac:dyDescent="0.2">
      <c r="B59" s="19"/>
      <c r="AR59" s="19"/>
    </row>
    <row r="60" spans="2:44" s="1" customFormat="1" ht="12.75" x14ac:dyDescent="0.2">
      <c r="B60" s="28"/>
      <c r="D60" s="39" t="s">
        <v>49</v>
      </c>
      <c r="E60" s="30"/>
      <c r="F60" s="30"/>
      <c r="G60" s="30"/>
      <c r="H60" s="30"/>
      <c r="I60" s="30"/>
      <c r="J60" s="30"/>
      <c r="K60" s="30"/>
      <c r="L60" s="30"/>
      <c r="M60" s="30"/>
      <c r="N60" s="30"/>
      <c r="O60" s="30"/>
      <c r="P60" s="30"/>
      <c r="Q60" s="30"/>
      <c r="R60" s="30"/>
      <c r="S60" s="30"/>
      <c r="T60" s="30"/>
      <c r="U60" s="30"/>
      <c r="V60" s="39" t="s">
        <v>50</v>
      </c>
      <c r="W60" s="30"/>
      <c r="X60" s="30"/>
      <c r="Y60" s="30"/>
      <c r="Z60" s="30"/>
      <c r="AA60" s="30"/>
      <c r="AB60" s="30"/>
      <c r="AC60" s="30"/>
      <c r="AD60" s="30"/>
      <c r="AE60" s="30"/>
      <c r="AF60" s="30"/>
      <c r="AG60" s="30"/>
      <c r="AH60" s="39" t="s">
        <v>49</v>
      </c>
      <c r="AI60" s="30"/>
      <c r="AJ60" s="30"/>
      <c r="AK60" s="30"/>
      <c r="AL60" s="30"/>
      <c r="AM60" s="39" t="s">
        <v>50</v>
      </c>
      <c r="AN60" s="30"/>
      <c r="AO60" s="30"/>
      <c r="AR60" s="28"/>
    </row>
    <row r="61" spans="2:44" x14ac:dyDescent="0.2">
      <c r="B61" s="19"/>
      <c r="AR61" s="19"/>
    </row>
    <row r="62" spans="2:44" x14ac:dyDescent="0.2">
      <c r="B62" s="19"/>
      <c r="AR62" s="19"/>
    </row>
    <row r="63" spans="2:44" x14ac:dyDescent="0.2">
      <c r="B63" s="19"/>
      <c r="AR63" s="19"/>
    </row>
    <row r="64" spans="2:44" s="1" customFormat="1" ht="12.75" x14ac:dyDescent="0.2">
      <c r="B64" s="28"/>
      <c r="D64" s="37" t="s">
        <v>51</v>
      </c>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7" t="s">
        <v>52</v>
      </c>
      <c r="AI64" s="38"/>
      <c r="AJ64" s="38"/>
      <c r="AK64" s="38"/>
      <c r="AL64" s="38"/>
      <c r="AM64" s="38"/>
      <c r="AN64" s="38"/>
      <c r="AO64" s="38"/>
      <c r="AR64" s="28"/>
    </row>
    <row r="65" spans="2:44" x14ac:dyDescent="0.2">
      <c r="B65" s="19"/>
      <c r="AR65" s="19"/>
    </row>
    <row r="66" spans="2:44" x14ac:dyDescent="0.2">
      <c r="B66" s="19"/>
      <c r="AR66" s="19"/>
    </row>
    <row r="67" spans="2:44" x14ac:dyDescent="0.2">
      <c r="B67" s="19"/>
      <c r="AR67" s="19"/>
    </row>
    <row r="68" spans="2:44" x14ac:dyDescent="0.2">
      <c r="B68" s="19"/>
      <c r="AR68" s="19"/>
    </row>
    <row r="69" spans="2:44" x14ac:dyDescent="0.2">
      <c r="B69" s="19"/>
      <c r="AR69" s="19"/>
    </row>
    <row r="70" spans="2:44" x14ac:dyDescent="0.2">
      <c r="B70" s="19"/>
      <c r="AR70" s="19"/>
    </row>
    <row r="71" spans="2:44" x14ac:dyDescent="0.2">
      <c r="B71" s="19"/>
      <c r="AR71" s="19"/>
    </row>
    <row r="72" spans="2:44" x14ac:dyDescent="0.2">
      <c r="B72" s="19"/>
      <c r="AR72" s="19"/>
    </row>
    <row r="73" spans="2:44" x14ac:dyDescent="0.2">
      <c r="B73" s="19"/>
      <c r="AR73" s="19"/>
    </row>
    <row r="74" spans="2:44" x14ac:dyDescent="0.2">
      <c r="B74" s="19"/>
      <c r="AR74" s="19"/>
    </row>
    <row r="75" spans="2:44" s="1" customFormat="1" ht="12.75" x14ac:dyDescent="0.2">
      <c r="B75" s="28"/>
      <c r="D75" s="39" t="s">
        <v>49</v>
      </c>
      <c r="E75" s="30"/>
      <c r="F75" s="30"/>
      <c r="G75" s="30"/>
      <c r="H75" s="30"/>
      <c r="I75" s="30"/>
      <c r="J75" s="30"/>
      <c r="K75" s="30"/>
      <c r="L75" s="30"/>
      <c r="M75" s="30"/>
      <c r="N75" s="30"/>
      <c r="O75" s="30"/>
      <c r="P75" s="30"/>
      <c r="Q75" s="30"/>
      <c r="R75" s="30"/>
      <c r="S75" s="30"/>
      <c r="T75" s="30"/>
      <c r="U75" s="30"/>
      <c r="V75" s="39" t="s">
        <v>50</v>
      </c>
      <c r="W75" s="30"/>
      <c r="X75" s="30"/>
      <c r="Y75" s="30"/>
      <c r="Z75" s="30"/>
      <c r="AA75" s="30"/>
      <c r="AB75" s="30"/>
      <c r="AC75" s="30"/>
      <c r="AD75" s="30"/>
      <c r="AE75" s="30"/>
      <c r="AF75" s="30"/>
      <c r="AG75" s="30"/>
      <c r="AH75" s="39" t="s">
        <v>49</v>
      </c>
      <c r="AI75" s="30"/>
      <c r="AJ75" s="30"/>
      <c r="AK75" s="30"/>
      <c r="AL75" s="30"/>
      <c r="AM75" s="39" t="s">
        <v>50</v>
      </c>
      <c r="AN75" s="30"/>
      <c r="AO75" s="30"/>
      <c r="AR75" s="28"/>
    </row>
    <row r="76" spans="2:44" s="1" customFormat="1" x14ac:dyDescent="0.2">
      <c r="B76" s="28"/>
      <c r="AR76" s="28"/>
    </row>
    <row r="77" spans="2:44" s="1" customFormat="1" ht="6.95" customHeight="1" x14ac:dyDescent="0.2">
      <c r="B77" s="40"/>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c r="AL77" s="41"/>
      <c r="AM77" s="41"/>
      <c r="AN77" s="41"/>
      <c r="AO77" s="41"/>
      <c r="AP77" s="41"/>
      <c r="AQ77" s="41"/>
      <c r="AR77" s="28"/>
    </row>
    <row r="81" spans="2:91" s="1" customFormat="1" ht="6.95" customHeight="1" x14ac:dyDescent="0.2">
      <c r="B81" s="42"/>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28"/>
    </row>
    <row r="82" spans="2:91" s="1" customFormat="1" ht="24.95" customHeight="1" x14ac:dyDescent="0.2">
      <c r="B82" s="28"/>
      <c r="C82" s="20" t="s">
        <v>53</v>
      </c>
      <c r="AR82" s="28"/>
    </row>
    <row r="83" spans="2:91" s="1" customFormat="1" ht="6.95" customHeight="1" x14ac:dyDescent="0.2">
      <c r="B83" s="28"/>
      <c r="AR83" s="28"/>
    </row>
    <row r="84" spans="2:91" s="3" customFormat="1" ht="12" customHeight="1" x14ac:dyDescent="0.2">
      <c r="B84" s="44"/>
      <c r="C84" s="25" t="s">
        <v>12</v>
      </c>
      <c r="L84" s="3" t="str">
        <f>K5</f>
        <v>N23-059_exp3</v>
      </c>
      <c r="AR84" s="44"/>
    </row>
    <row r="85" spans="2:91" s="4" customFormat="1" ht="36.950000000000003" customHeight="1" x14ac:dyDescent="0.2">
      <c r="B85" s="45"/>
      <c r="C85" s="46" t="s">
        <v>14</v>
      </c>
      <c r="L85" s="326" t="str">
        <f>K6</f>
        <v>NOVÝ ZDROJ KYSLÍKU</v>
      </c>
      <c r="M85" s="327"/>
      <c r="N85" s="327"/>
      <c r="O85" s="327"/>
      <c r="P85" s="327"/>
      <c r="Q85" s="327"/>
      <c r="R85" s="327"/>
      <c r="S85" s="327"/>
      <c r="T85" s="327"/>
      <c r="U85" s="327"/>
      <c r="V85" s="327"/>
      <c r="W85" s="327"/>
      <c r="X85" s="327"/>
      <c r="Y85" s="327"/>
      <c r="Z85" s="327"/>
      <c r="AA85" s="327"/>
      <c r="AB85" s="327"/>
      <c r="AC85" s="327"/>
      <c r="AD85" s="327"/>
      <c r="AE85" s="327"/>
      <c r="AF85" s="327"/>
      <c r="AG85" s="327"/>
      <c r="AH85" s="327"/>
      <c r="AI85" s="327"/>
      <c r="AJ85" s="327"/>
      <c r="AK85" s="327"/>
      <c r="AL85" s="327"/>
      <c r="AM85" s="327"/>
      <c r="AN85" s="327"/>
      <c r="AO85" s="327"/>
      <c r="AR85" s="45"/>
    </row>
    <row r="86" spans="2:91" s="1" customFormat="1" ht="6.95" customHeight="1" x14ac:dyDescent="0.2">
      <c r="B86" s="28"/>
      <c r="AR86" s="28"/>
    </row>
    <row r="87" spans="2:91" s="1" customFormat="1" ht="12" customHeight="1" x14ac:dyDescent="0.2">
      <c r="B87" s="28"/>
      <c r="C87" s="25" t="s">
        <v>18</v>
      </c>
      <c r="L87" s="47" t="str">
        <f>IF(K8="","",K8)</f>
        <v xml:space="preserve"> </v>
      </c>
      <c r="AI87" s="25" t="s">
        <v>20</v>
      </c>
      <c r="AM87" s="328" t="str">
        <f>IF(AN8= "","",AN8)</f>
        <v>14. 6. 2023</v>
      </c>
      <c r="AN87" s="328"/>
      <c r="AR87" s="28"/>
    </row>
    <row r="88" spans="2:91" s="1" customFormat="1" ht="6.95" customHeight="1" x14ac:dyDescent="0.2">
      <c r="B88" s="28"/>
      <c r="AR88" s="28"/>
    </row>
    <row r="89" spans="2:91" s="1" customFormat="1" ht="15.2" customHeight="1" x14ac:dyDescent="0.2">
      <c r="B89" s="28"/>
      <c r="C89" s="25" t="s">
        <v>22</v>
      </c>
      <c r="L89" s="3" t="str">
        <f>IF(E11= "","",E11)</f>
        <v>KRÁLOVÉHRADECKÝ KRAJ</v>
      </c>
      <c r="AI89" s="25" t="s">
        <v>28</v>
      </c>
      <c r="AM89" s="329" t="str">
        <f>IF(E17="","",E17)</f>
        <v>KANIA a.s.</v>
      </c>
      <c r="AN89" s="330"/>
      <c r="AO89" s="330"/>
      <c r="AP89" s="330"/>
      <c r="AR89" s="28"/>
      <c r="AS89" s="322" t="s">
        <v>54</v>
      </c>
      <c r="AT89" s="323"/>
      <c r="AU89" s="49"/>
      <c r="AV89" s="49"/>
      <c r="AW89" s="49"/>
      <c r="AX89" s="49"/>
      <c r="AY89" s="49"/>
      <c r="AZ89" s="49"/>
      <c r="BA89" s="49"/>
      <c r="BB89" s="49"/>
      <c r="BC89" s="49"/>
      <c r="BD89" s="50"/>
    </row>
    <row r="90" spans="2:91" s="1" customFormat="1" ht="15.2" customHeight="1" x14ac:dyDescent="0.2">
      <c r="B90" s="28"/>
      <c r="C90" s="25" t="s">
        <v>26</v>
      </c>
      <c r="L90" s="3" t="str">
        <f>IF(E14="","",E14)</f>
        <v>Na základě výběrového řízení</v>
      </c>
      <c r="AI90" s="25" t="s">
        <v>31</v>
      </c>
      <c r="AM90" s="329" t="str">
        <f>IF(E20="","",E20)</f>
        <v xml:space="preserve"> </v>
      </c>
      <c r="AN90" s="330"/>
      <c r="AO90" s="330"/>
      <c r="AP90" s="330"/>
      <c r="AR90" s="28"/>
      <c r="AS90" s="324"/>
      <c r="AT90" s="325"/>
      <c r="BD90" s="52"/>
    </row>
    <row r="91" spans="2:91" s="1" customFormat="1" ht="10.9" customHeight="1" x14ac:dyDescent="0.2">
      <c r="B91" s="28"/>
      <c r="AR91" s="28"/>
      <c r="AS91" s="324"/>
      <c r="AT91" s="325"/>
      <c r="BD91" s="52"/>
    </row>
    <row r="92" spans="2:91" s="1" customFormat="1" ht="29.25" customHeight="1" x14ac:dyDescent="0.2">
      <c r="B92" s="28"/>
      <c r="C92" s="294" t="s">
        <v>55</v>
      </c>
      <c r="D92" s="295"/>
      <c r="E92" s="295"/>
      <c r="F92" s="295"/>
      <c r="G92" s="295"/>
      <c r="H92" s="53"/>
      <c r="I92" s="297" t="s">
        <v>56</v>
      </c>
      <c r="J92" s="295"/>
      <c r="K92" s="295"/>
      <c r="L92" s="295"/>
      <c r="M92" s="295"/>
      <c r="N92" s="295"/>
      <c r="O92" s="295"/>
      <c r="P92" s="295"/>
      <c r="Q92" s="295"/>
      <c r="R92" s="295"/>
      <c r="S92" s="295"/>
      <c r="T92" s="295"/>
      <c r="U92" s="295"/>
      <c r="V92" s="295"/>
      <c r="W92" s="295"/>
      <c r="X92" s="295"/>
      <c r="Y92" s="295"/>
      <c r="Z92" s="295"/>
      <c r="AA92" s="295"/>
      <c r="AB92" s="295"/>
      <c r="AC92" s="295"/>
      <c r="AD92" s="295"/>
      <c r="AE92" s="295"/>
      <c r="AF92" s="295"/>
      <c r="AG92" s="317" t="s">
        <v>57</v>
      </c>
      <c r="AH92" s="295"/>
      <c r="AI92" s="295"/>
      <c r="AJ92" s="295"/>
      <c r="AK92" s="295"/>
      <c r="AL92" s="295"/>
      <c r="AM92" s="295"/>
      <c r="AN92" s="297" t="s">
        <v>58</v>
      </c>
      <c r="AO92" s="295"/>
      <c r="AP92" s="334"/>
      <c r="AQ92" s="54" t="s">
        <v>59</v>
      </c>
      <c r="AR92" s="28"/>
      <c r="AS92" s="55" t="s">
        <v>60</v>
      </c>
      <c r="AT92" s="56" t="s">
        <v>61</v>
      </c>
      <c r="AU92" s="56" t="s">
        <v>62</v>
      </c>
      <c r="AV92" s="56" t="s">
        <v>63</v>
      </c>
      <c r="AW92" s="56" t="s">
        <v>64</v>
      </c>
      <c r="AX92" s="56" t="s">
        <v>65</v>
      </c>
      <c r="AY92" s="56" t="s">
        <v>66</v>
      </c>
      <c r="AZ92" s="56" t="s">
        <v>67</v>
      </c>
      <c r="BA92" s="56" t="s">
        <v>68</v>
      </c>
      <c r="BB92" s="56" t="s">
        <v>69</v>
      </c>
      <c r="BC92" s="56" t="s">
        <v>70</v>
      </c>
      <c r="BD92" s="57" t="s">
        <v>71</v>
      </c>
    </row>
    <row r="93" spans="2:91" s="1" customFormat="1" ht="10.9" customHeight="1" x14ac:dyDescent="0.2">
      <c r="B93" s="28"/>
      <c r="AR93" s="28"/>
      <c r="AS93" s="58"/>
      <c r="AT93" s="49"/>
      <c r="AU93" s="49"/>
      <c r="AV93" s="49"/>
      <c r="AW93" s="49"/>
      <c r="AX93" s="49"/>
      <c r="AY93" s="49"/>
      <c r="AZ93" s="49"/>
      <c r="BA93" s="49"/>
      <c r="BB93" s="49"/>
      <c r="BC93" s="49"/>
      <c r="BD93" s="50"/>
    </row>
    <row r="94" spans="2:91" s="5" customFormat="1" ht="32.450000000000003" customHeight="1" x14ac:dyDescent="0.2">
      <c r="B94" s="59"/>
      <c r="C94" s="60" t="s">
        <v>72</v>
      </c>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299">
        <f>ROUND(AG95+AG108+AG109,2)</f>
        <v>0</v>
      </c>
      <c r="AH94" s="299"/>
      <c r="AI94" s="299"/>
      <c r="AJ94" s="299"/>
      <c r="AK94" s="299"/>
      <c r="AL94" s="299"/>
      <c r="AM94" s="299"/>
      <c r="AN94" s="337">
        <f>SUM(AN95,AN108,AN109)</f>
        <v>0</v>
      </c>
      <c r="AO94" s="337"/>
      <c r="AP94" s="337"/>
      <c r="AQ94" s="63" t="s">
        <v>1</v>
      </c>
      <c r="AR94" s="59"/>
      <c r="AS94" s="64">
        <f>ROUND(AS95+AS108+AS109,2)</f>
        <v>0</v>
      </c>
      <c r="AT94" s="65">
        <f t="shared" ref="AT94:AT109" si="0">ROUND(SUM(AV94:AW94),2)</f>
        <v>0</v>
      </c>
      <c r="AU94" s="66">
        <f>ROUND(AU95+AU108+AU109,5)</f>
        <v>2545.2106100000001</v>
      </c>
      <c r="AV94" s="65">
        <f>ROUND(AZ94*L29,2)</f>
        <v>0</v>
      </c>
      <c r="AW94" s="65">
        <f>ROUND(BA94*L30,2)</f>
        <v>0</v>
      </c>
      <c r="AX94" s="65">
        <f>ROUND(BB94*L29,2)</f>
        <v>0</v>
      </c>
      <c r="AY94" s="65">
        <f>ROUND(BC94*L30,2)</f>
        <v>0</v>
      </c>
      <c r="AZ94" s="65">
        <f>ROUND(AZ95+AZ108+AZ109,2)</f>
        <v>0</v>
      </c>
      <c r="BA94" s="65">
        <f>ROUND(BA95+BA108+BA109,2)</f>
        <v>0</v>
      </c>
      <c r="BB94" s="65">
        <f>ROUND(BB95+BB108+BB109,2)</f>
        <v>0</v>
      </c>
      <c r="BC94" s="65">
        <f>ROUND(BC95+BC108+BC109,2)</f>
        <v>0</v>
      </c>
      <c r="BD94" s="67">
        <f>ROUND(BD95+BD108+BD109,2)</f>
        <v>0</v>
      </c>
      <c r="BS94" s="68" t="s">
        <v>73</v>
      </c>
      <c r="BT94" s="68" t="s">
        <v>74</v>
      </c>
      <c r="BU94" s="69" t="s">
        <v>75</v>
      </c>
      <c r="BV94" s="68" t="s">
        <v>76</v>
      </c>
      <c r="BW94" s="68" t="s">
        <v>4</v>
      </c>
      <c r="BX94" s="68" t="s">
        <v>77</v>
      </c>
      <c r="CL94" s="68" t="s">
        <v>1</v>
      </c>
    </row>
    <row r="95" spans="2:91" s="6" customFormat="1" ht="16.5" customHeight="1" x14ac:dyDescent="0.2">
      <c r="B95" s="70"/>
      <c r="C95" s="71"/>
      <c r="D95" s="296" t="s">
        <v>78</v>
      </c>
      <c r="E95" s="296"/>
      <c r="F95" s="296"/>
      <c r="G95" s="296"/>
      <c r="H95" s="296"/>
      <c r="I95" s="72"/>
      <c r="J95" s="296" t="s">
        <v>79</v>
      </c>
      <c r="K95" s="296"/>
      <c r="L95" s="296"/>
      <c r="M95" s="296"/>
      <c r="N95" s="296"/>
      <c r="O95" s="296"/>
      <c r="P95" s="296"/>
      <c r="Q95" s="296"/>
      <c r="R95" s="296"/>
      <c r="S95" s="296"/>
      <c r="T95" s="296"/>
      <c r="U95" s="296"/>
      <c r="V95" s="296"/>
      <c r="W95" s="296"/>
      <c r="X95" s="296"/>
      <c r="Y95" s="296"/>
      <c r="Z95" s="296"/>
      <c r="AA95" s="296"/>
      <c r="AB95" s="296"/>
      <c r="AC95" s="296"/>
      <c r="AD95" s="296"/>
      <c r="AE95" s="296"/>
      <c r="AF95" s="296"/>
      <c r="AG95" s="318">
        <f>ROUND(AG96+AG99+AG107,2)</f>
        <v>0</v>
      </c>
      <c r="AH95" s="319"/>
      <c r="AI95" s="319"/>
      <c r="AJ95" s="319"/>
      <c r="AK95" s="319"/>
      <c r="AL95" s="319"/>
      <c r="AM95" s="319"/>
      <c r="AN95" s="331">
        <f>SUM(AN96,AN99,AN107)</f>
        <v>0</v>
      </c>
      <c r="AO95" s="332"/>
      <c r="AP95" s="332"/>
      <c r="AQ95" s="73" t="s">
        <v>80</v>
      </c>
      <c r="AR95" s="70"/>
      <c r="AS95" s="74">
        <f>ROUND(AS96+AS99+AS107,2)</f>
        <v>0</v>
      </c>
      <c r="AT95" s="75">
        <f t="shared" si="0"/>
        <v>0</v>
      </c>
      <c r="AU95" s="76">
        <f>ROUND(AU96+AU99+AU107,5)</f>
        <v>1833.20867</v>
      </c>
      <c r="AV95" s="75">
        <f>ROUND(AZ95*L29,2)</f>
        <v>0</v>
      </c>
      <c r="AW95" s="75">
        <f>ROUND(BA95*L30,2)</f>
        <v>0</v>
      </c>
      <c r="AX95" s="75">
        <f>ROUND(BB95*L29,2)</f>
        <v>0</v>
      </c>
      <c r="AY95" s="75">
        <f>ROUND(BC95*L30,2)</f>
        <v>0</v>
      </c>
      <c r="AZ95" s="75">
        <f>ROUND(AZ96+AZ99+AZ107,2)</f>
        <v>0</v>
      </c>
      <c r="BA95" s="75">
        <f>ROUND(BA96+BA99+BA107,2)</f>
        <v>0</v>
      </c>
      <c r="BB95" s="75">
        <f>ROUND(BB96+BB99+BB107,2)</f>
        <v>0</v>
      </c>
      <c r="BC95" s="75">
        <f>ROUND(BC96+BC99+BC107,2)</f>
        <v>0</v>
      </c>
      <c r="BD95" s="77">
        <f>ROUND(BD96+BD99+BD107,2)</f>
        <v>0</v>
      </c>
      <c r="BS95" s="78" t="s">
        <v>73</v>
      </c>
      <c r="BT95" s="78" t="s">
        <v>81</v>
      </c>
      <c r="BU95" s="78" t="s">
        <v>75</v>
      </c>
      <c r="BV95" s="78" t="s">
        <v>76</v>
      </c>
      <c r="BW95" s="78" t="s">
        <v>82</v>
      </c>
      <c r="BX95" s="78" t="s">
        <v>4</v>
      </c>
      <c r="CL95" s="78" t="s">
        <v>1</v>
      </c>
      <c r="CM95" s="78" t="s">
        <v>83</v>
      </c>
    </row>
    <row r="96" spans="2:91" s="3" customFormat="1" ht="16.5" customHeight="1" x14ac:dyDescent="0.2">
      <c r="B96" s="44"/>
      <c r="C96" s="9"/>
      <c r="D96" s="266"/>
      <c r="E96" s="293" t="s">
        <v>84</v>
      </c>
      <c r="F96" s="293"/>
      <c r="G96" s="293"/>
      <c r="H96" s="293"/>
      <c r="I96" s="293"/>
      <c r="J96" s="266"/>
      <c r="K96" s="293" t="s">
        <v>85</v>
      </c>
      <c r="L96" s="293"/>
      <c r="M96" s="293"/>
      <c r="N96" s="293"/>
      <c r="O96" s="293"/>
      <c r="P96" s="293"/>
      <c r="Q96" s="293"/>
      <c r="R96" s="293"/>
      <c r="S96" s="293"/>
      <c r="T96" s="293"/>
      <c r="U96" s="293"/>
      <c r="V96" s="293"/>
      <c r="W96" s="293"/>
      <c r="X96" s="293"/>
      <c r="Y96" s="293"/>
      <c r="Z96" s="293"/>
      <c r="AA96" s="293"/>
      <c r="AB96" s="293"/>
      <c r="AC96" s="293"/>
      <c r="AD96" s="293"/>
      <c r="AE96" s="293"/>
      <c r="AF96" s="293"/>
      <c r="AG96" s="320">
        <f>ROUND(SUM(AG97:AG98),2)</f>
        <v>0</v>
      </c>
      <c r="AH96" s="321"/>
      <c r="AI96" s="321"/>
      <c r="AJ96" s="321"/>
      <c r="AK96" s="321"/>
      <c r="AL96" s="321"/>
      <c r="AM96" s="321"/>
      <c r="AN96" s="333">
        <f t="shared" ref="AN96:AN109" si="1">SUM(AG96,AT96)</f>
        <v>0</v>
      </c>
      <c r="AO96" s="321"/>
      <c r="AP96" s="321"/>
      <c r="AQ96" s="79" t="s">
        <v>86</v>
      </c>
      <c r="AR96" s="44"/>
      <c r="AS96" s="80">
        <f>ROUND(SUM(AS97:AS98),2)</f>
        <v>0</v>
      </c>
      <c r="AT96" s="81">
        <f t="shared" si="0"/>
        <v>0</v>
      </c>
      <c r="AU96" s="82">
        <f>ROUND(SUM(AU97:AU98),5)</f>
        <v>1650.9546800000001</v>
      </c>
      <c r="AV96" s="81">
        <f>ROUND(AZ96*L29,2)</f>
        <v>0</v>
      </c>
      <c r="AW96" s="81">
        <f>ROUND(BA96*L30,2)</f>
        <v>0</v>
      </c>
      <c r="AX96" s="81">
        <f>ROUND(BB96*L29,2)</f>
        <v>0</v>
      </c>
      <c r="AY96" s="81">
        <f>ROUND(BC96*L30,2)</f>
        <v>0</v>
      </c>
      <c r="AZ96" s="81">
        <f>ROUND(SUM(AZ97:AZ98),2)</f>
        <v>0</v>
      </c>
      <c r="BA96" s="81">
        <f>ROUND(SUM(BA97:BA98),2)</f>
        <v>0</v>
      </c>
      <c r="BB96" s="81">
        <f>ROUND(SUM(BB97:BB98),2)</f>
        <v>0</v>
      </c>
      <c r="BC96" s="81">
        <f>ROUND(SUM(BC97:BC98),2)</f>
        <v>0</v>
      </c>
      <c r="BD96" s="83">
        <f>ROUND(SUM(BD97:BD98),2)</f>
        <v>0</v>
      </c>
      <c r="BE96" s="6"/>
      <c r="BS96" s="23" t="s">
        <v>73</v>
      </c>
      <c r="BT96" s="23" t="s">
        <v>83</v>
      </c>
      <c r="BU96" s="23" t="s">
        <v>75</v>
      </c>
      <c r="BV96" s="23" t="s">
        <v>76</v>
      </c>
      <c r="BW96" s="23" t="s">
        <v>87</v>
      </c>
      <c r="BX96" s="23" t="s">
        <v>82</v>
      </c>
      <c r="CL96" s="23" t="s">
        <v>1</v>
      </c>
    </row>
    <row r="97" spans="1:91" s="3" customFormat="1" ht="16.5" customHeight="1" x14ac:dyDescent="0.2">
      <c r="A97" s="84" t="s">
        <v>88</v>
      </c>
      <c r="B97" s="44"/>
      <c r="C97" s="9"/>
      <c r="D97" s="9"/>
      <c r="E97" s="9"/>
      <c r="F97" s="292" t="s">
        <v>81</v>
      </c>
      <c r="G97" s="292"/>
      <c r="H97" s="292"/>
      <c r="I97" s="292"/>
      <c r="J97" s="292"/>
      <c r="K97" s="9"/>
      <c r="L97" s="292" t="s">
        <v>89</v>
      </c>
      <c r="M97" s="292"/>
      <c r="N97" s="292"/>
      <c r="O97" s="292"/>
      <c r="P97" s="292"/>
      <c r="Q97" s="292"/>
      <c r="R97" s="292"/>
      <c r="S97" s="292"/>
      <c r="T97" s="292"/>
      <c r="U97" s="292"/>
      <c r="V97" s="292"/>
      <c r="W97" s="292"/>
      <c r="X97" s="292"/>
      <c r="Y97" s="292"/>
      <c r="Z97" s="292"/>
      <c r="AA97" s="292"/>
      <c r="AB97" s="292"/>
      <c r="AC97" s="292"/>
      <c r="AD97" s="292"/>
      <c r="AE97" s="292"/>
      <c r="AF97" s="292"/>
      <c r="AG97" s="315">
        <f>'1 - Bourací a demoliční p...'!J34</f>
        <v>0</v>
      </c>
      <c r="AH97" s="316"/>
      <c r="AI97" s="316"/>
      <c r="AJ97" s="316"/>
      <c r="AK97" s="316"/>
      <c r="AL97" s="316"/>
      <c r="AM97" s="316"/>
      <c r="AN97" s="315">
        <f t="shared" si="1"/>
        <v>0</v>
      </c>
      <c r="AO97" s="316"/>
      <c r="AP97" s="316"/>
      <c r="AQ97" s="79" t="s">
        <v>86</v>
      </c>
      <c r="AR97" s="44"/>
      <c r="AS97" s="80">
        <v>0</v>
      </c>
      <c r="AT97" s="81">
        <f t="shared" si="0"/>
        <v>0</v>
      </c>
      <c r="AU97" s="82">
        <f>'1 - Bourací a demoliční p...'!P130</f>
        <v>290.38246199999998</v>
      </c>
      <c r="AV97" s="81">
        <f>'1 - Bourací a demoliční p...'!J37</f>
        <v>0</v>
      </c>
      <c r="AW97" s="81">
        <f>'1 - Bourací a demoliční p...'!J38</f>
        <v>0</v>
      </c>
      <c r="AX97" s="81">
        <f>'1 - Bourací a demoliční p...'!J39</f>
        <v>0</v>
      </c>
      <c r="AY97" s="81">
        <f>'1 - Bourací a demoliční p...'!J40</f>
        <v>0</v>
      </c>
      <c r="AZ97" s="81">
        <f>'1 - Bourací a demoliční p...'!F37</f>
        <v>0</v>
      </c>
      <c r="BA97" s="81">
        <f>'1 - Bourací a demoliční p...'!F38</f>
        <v>0</v>
      </c>
      <c r="BB97" s="81">
        <f>'1 - Bourací a demoliční p...'!F39</f>
        <v>0</v>
      </c>
      <c r="BC97" s="81">
        <f>'1 - Bourací a demoliční p...'!F40</f>
        <v>0</v>
      </c>
      <c r="BD97" s="83">
        <f>'1 - Bourací a demoliční p...'!F41</f>
        <v>0</v>
      </c>
      <c r="BE97" s="6"/>
      <c r="BT97" s="23" t="s">
        <v>90</v>
      </c>
      <c r="BV97" s="23" t="s">
        <v>76</v>
      </c>
      <c r="BW97" s="23" t="s">
        <v>91</v>
      </c>
      <c r="BX97" s="23" t="s">
        <v>87</v>
      </c>
      <c r="CL97" s="23" t="s">
        <v>1</v>
      </c>
    </row>
    <row r="98" spans="1:91" s="3" customFormat="1" ht="16.5" customHeight="1" x14ac:dyDescent="0.2">
      <c r="A98" s="84" t="s">
        <v>88</v>
      </c>
      <c r="B98" s="44"/>
      <c r="C98" s="9"/>
      <c r="D98" s="9"/>
      <c r="E98" s="9"/>
      <c r="F98" s="292" t="s">
        <v>83</v>
      </c>
      <c r="G98" s="292"/>
      <c r="H98" s="292"/>
      <c r="I98" s="292"/>
      <c r="J98" s="292"/>
      <c r="K98" s="9"/>
      <c r="L98" s="292" t="s">
        <v>85</v>
      </c>
      <c r="M98" s="292"/>
      <c r="N98" s="292"/>
      <c r="O98" s="292"/>
      <c r="P98" s="292"/>
      <c r="Q98" s="292"/>
      <c r="R98" s="292"/>
      <c r="S98" s="292"/>
      <c r="T98" s="292"/>
      <c r="U98" s="292"/>
      <c r="V98" s="292"/>
      <c r="W98" s="292"/>
      <c r="X98" s="292"/>
      <c r="Y98" s="292"/>
      <c r="Z98" s="292"/>
      <c r="AA98" s="292"/>
      <c r="AB98" s="292"/>
      <c r="AC98" s="292"/>
      <c r="AD98" s="292"/>
      <c r="AE98" s="292"/>
      <c r="AF98" s="292"/>
      <c r="AG98" s="315">
        <f>'2 - Architektonicko-stave...'!J34</f>
        <v>0</v>
      </c>
      <c r="AH98" s="316"/>
      <c r="AI98" s="316"/>
      <c r="AJ98" s="316"/>
      <c r="AK98" s="316"/>
      <c r="AL98" s="316"/>
      <c r="AM98" s="316"/>
      <c r="AN98" s="315">
        <f t="shared" si="1"/>
        <v>0</v>
      </c>
      <c r="AO98" s="316"/>
      <c r="AP98" s="316"/>
      <c r="AQ98" s="79" t="s">
        <v>86</v>
      </c>
      <c r="AR98" s="44"/>
      <c r="AS98" s="80">
        <v>0</v>
      </c>
      <c r="AT98" s="81">
        <f t="shared" si="0"/>
        <v>0</v>
      </c>
      <c r="AU98" s="82">
        <f>'2 - Architektonicko-stave...'!P147</f>
        <v>1360.572218</v>
      </c>
      <c r="AV98" s="81">
        <f>'2 - Architektonicko-stave...'!J37</f>
        <v>0</v>
      </c>
      <c r="AW98" s="81">
        <f>'2 - Architektonicko-stave...'!J38</f>
        <v>0</v>
      </c>
      <c r="AX98" s="81">
        <f>'2 - Architektonicko-stave...'!J39</f>
        <v>0</v>
      </c>
      <c r="AY98" s="81">
        <f>'2 - Architektonicko-stave...'!J40</f>
        <v>0</v>
      </c>
      <c r="AZ98" s="81">
        <f>'2 - Architektonicko-stave...'!F37</f>
        <v>0</v>
      </c>
      <c r="BA98" s="81">
        <f>'2 - Architektonicko-stave...'!F38</f>
        <v>0</v>
      </c>
      <c r="BB98" s="81">
        <f>'2 - Architektonicko-stave...'!F39</f>
        <v>0</v>
      </c>
      <c r="BC98" s="81">
        <f>'2 - Architektonicko-stave...'!F40</f>
        <v>0</v>
      </c>
      <c r="BD98" s="83">
        <f>'2 - Architektonicko-stave...'!F41</f>
        <v>0</v>
      </c>
      <c r="BE98" s="6"/>
      <c r="BT98" s="23" t="s">
        <v>90</v>
      </c>
      <c r="BV98" s="23" t="s">
        <v>76</v>
      </c>
      <c r="BW98" s="23" t="s">
        <v>92</v>
      </c>
      <c r="BX98" s="23" t="s">
        <v>87</v>
      </c>
      <c r="CL98" s="23" t="s">
        <v>1</v>
      </c>
    </row>
    <row r="99" spans="1:91" s="3" customFormat="1" ht="16.5" customHeight="1" x14ac:dyDescent="0.2">
      <c r="B99" s="44"/>
      <c r="C99" s="9"/>
      <c r="D99" s="9"/>
      <c r="E99" s="293" t="s">
        <v>93</v>
      </c>
      <c r="F99" s="293"/>
      <c r="G99" s="293"/>
      <c r="H99" s="293"/>
      <c r="I99" s="293"/>
      <c r="J99" s="266"/>
      <c r="K99" s="293" t="s">
        <v>94</v>
      </c>
      <c r="L99" s="293"/>
      <c r="M99" s="293"/>
      <c r="N99" s="293"/>
      <c r="O99" s="293"/>
      <c r="P99" s="293"/>
      <c r="Q99" s="293"/>
      <c r="R99" s="293"/>
      <c r="S99" s="293"/>
      <c r="T99" s="293"/>
      <c r="U99" s="293"/>
      <c r="V99" s="293"/>
      <c r="W99" s="293"/>
      <c r="X99" s="293"/>
      <c r="Y99" s="293"/>
      <c r="Z99" s="293"/>
      <c r="AA99" s="293"/>
      <c r="AB99" s="293"/>
      <c r="AC99" s="293"/>
      <c r="AD99" s="293"/>
      <c r="AE99" s="293"/>
      <c r="AF99" s="293"/>
      <c r="AG99" s="320">
        <f>ROUND(SUM(AG100:AG106),2)</f>
        <v>0</v>
      </c>
      <c r="AH99" s="321"/>
      <c r="AI99" s="321"/>
      <c r="AJ99" s="321"/>
      <c r="AK99" s="321"/>
      <c r="AL99" s="321"/>
      <c r="AM99" s="321"/>
      <c r="AN99" s="333">
        <f>SUM(AN100:AP106)</f>
        <v>0</v>
      </c>
      <c r="AO99" s="321"/>
      <c r="AP99" s="321"/>
      <c r="AQ99" s="79" t="s">
        <v>86</v>
      </c>
      <c r="AR99" s="44"/>
      <c r="AS99" s="80">
        <f>ROUND(SUM(AS100:AS105),2)</f>
        <v>0</v>
      </c>
      <c r="AT99" s="81">
        <f t="shared" si="0"/>
        <v>0</v>
      </c>
      <c r="AU99" s="82">
        <f>ROUND(SUM(AU100:AU105),5)</f>
        <v>182.25398999999999</v>
      </c>
      <c r="AV99" s="81">
        <f>ROUND(AZ99*L29,2)</f>
        <v>0</v>
      </c>
      <c r="AW99" s="81">
        <f>ROUND(BA99*L30,2)</f>
        <v>0</v>
      </c>
      <c r="AX99" s="81">
        <f>ROUND(BB99*L29,2)</f>
        <v>0</v>
      </c>
      <c r="AY99" s="81">
        <f>ROUND(BC99*L30,2)</f>
        <v>0</v>
      </c>
      <c r="AZ99" s="81">
        <f>ROUND(SUM(AZ100:AZ105),2)</f>
        <v>0</v>
      </c>
      <c r="BA99" s="81">
        <f>ROUND(SUM(BA100:BA105),2)</f>
        <v>0</v>
      </c>
      <c r="BB99" s="81">
        <f>ROUND(SUM(BB100:BB105),2)</f>
        <v>0</v>
      </c>
      <c r="BC99" s="81">
        <f>ROUND(SUM(BC100:BC105),2)</f>
        <v>0</v>
      </c>
      <c r="BD99" s="83">
        <f>ROUND(SUM(BD100:BD105),2)</f>
        <v>0</v>
      </c>
      <c r="BE99" s="6"/>
      <c r="BS99" s="23" t="s">
        <v>73</v>
      </c>
      <c r="BT99" s="23" t="s">
        <v>83</v>
      </c>
      <c r="BU99" s="23" t="s">
        <v>75</v>
      </c>
      <c r="BV99" s="23" t="s">
        <v>76</v>
      </c>
      <c r="BW99" s="23" t="s">
        <v>95</v>
      </c>
      <c r="BX99" s="23" t="s">
        <v>82</v>
      </c>
      <c r="CL99" s="23" t="s">
        <v>1</v>
      </c>
    </row>
    <row r="100" spans="1:91" s="3" customFormat="1" ht="16.5" customHeight="1" x14ac:dyDescent="0.2">
      <c r="A100" s="84" t="s">
        <v>88</v>
      </c>
      <c r="B100" s="44"/>
      <c r="C100" s="9"/>
      <c r="D100" s="9"/>
      <c r="E100" s="9"/>
      <c r="F100" s="292" t="s">
        <v>96</v>
      </c>
      <c r="G100" s="292"/>
      <c r="H100" s="292"/>
      <c r="I100" s="292"/>
      <c r="J100" s="292"/>
      <c r="K100" s="9"/>
      <c r="L100" s="292" t="s">
        <v>97</v>
      </c>
      <c r="M100" s="292"/>
      <c r="N100" s="292"/>
      <c r="O100" s="292"/>
      <c r="P100" s="292"/>
      <c r="Q100" s="292"/>
      <c r="R100" s="292"/>
      <c r="S100" s="292"/>
      <c r="T100" s="292"/>
      <c r="U100" s="292"/>
      <c r="V100" s="292"/>
      <c r="W100" s="292"/>
      <c r="X100" s="292"/>
      <c r="Y100" s="292"/>
      <c r="Z100" s="292"/>
      <c r="AA100" s="292"/>
      <c r="AB100" s="292"/>
      <c r="AC100" s="292"/>
      <c r="AD100" s="292"/>
      <c r="AE100" s="292"/>
      <c r="AF100" s="292"/>
      <c r="AG100" s="315">
        <f>'D.1.4.1 - Zdravotně techn...'!J34</f>
        <v>0</v>
      </c>
      <c r="AH100" s="316"/>
      <c r="AI100" s="316"/>
      <c r="AJ100" s="316"/>
      <c r="AK100" s="316"/>
      <c r="AL100" s="316"/>
      <c r="AM100" s="316"/>
      <c r="AN100" s="315">
        <f t="shared" si="1"/>
        <v>0</v>
      </c>
      <c r="AO100" s="316"/>
      <c r="AP100" s="316"/>
      <c r="AQ100" s="79" t="s">
        <v>86</v>
      </c>
      <c r="AR100" s="44"/>
      <c r="AS100" s="80">
        <v>0</v>
      </c>
      <c r="AT100" s="81">
        <f t="shared" si="0"/>
        <v>0</v>
      </c>
      <c r="AU100" s="82">
        <f>'D.1.4.1 - Zdravotně techn...'!P130</f>
        <v>182.25399000000002</v>
      </c>
      <c r="AV100" s="81">
        <f>'D.1.4.1 - Zdravotně techn...'!J37</f>
        <v>0</v>
      </c>
      <c r="AW100" s="81">
        <f>'D.1.4.1 - Zdravotně techn...'!J38</f>
        <v>0</v>
      </c>
      <c r="AX100" s="81">
        <f>'D.1.4.1 - Zdravotně techn...'!J39</f>
        <v>0</v>
      </c>
      <c r="AY100" s="81">
        <f>'D.1.4.1 - Zdravotně techn...'!J40</f>
        <v>0</v>
      </c>
      <c r="AZ100" s="81">
        <f>'D.1.4.1 - Zdravotně techn...'!F37</f>
        <v>0</v>
      </c>
      <c r="BA100" s="81">
        <f>'D.1.4.1 - Zdravotně techn...'!F38</f>
        <v>0</v>
      </c>
      <c r="BB100" s="81">
        <f>'D.1.4.1 - Zdravotně techn...'!F39</f>
        <v>0</v>
      </c>
      <c r="BC100" s="81">
        <f>'D.1.4.1 - Zdravotně techn...'!F40</f>
        <v>0</v>
      </c>
      <c r="BD100" s="83">
        <f>'D.1.4.1 - Zdravotně techn...'!F41</f>
        <v>0</v>
      </c>
      <c r="BE100" s="6"/>
      <c r="BT100" s="23" t="s">
        <v>90</v>
      </c>
      <c r="BV100" s="23" t="s">
        <v>76</v>
      </c>
      <c r="BW100" s="23" t="s">
        <v>98</v>
      </c>
      <c r="BX100" s="23" t="s">
        <v>95</v>
      </c>
      <c r="CL100" s="23" t="s">
        <v>1</v>
      </c>
    </row>
    <row r="101" spans="1:91" s="3" customFormat="1" ht="16.5" customHeight="1" x14ac:dyDescent="0.2">
      <c r="A101" s="84" t="s">
        <v>88</v>
      </c>
      <c r="B101" s="44"/>
      <c r="C101" s="9"/>
      <c r="D101" s="9"/>
      <c r="E101" s="9"/>
      <c r="F101" s="292" t="s">
        <v>99</v>
      </c>
      <c r="G101" s="292"/>
      <c r="H101" s="292"/>
      <c r="I101" s="292"/>
      <c r="J101" s="292"/>
      <c r="K101" s="9"/>
      <c r="L101" s="292" t="s">
        <v>100</v>
      </c>
      <c r="M101" s="292"/>
      <c r="N101" s="292"/>
      <c r="O101" s="292"/>
      <c r="P101" s="292"/>
      <c r="Q101" s="292"/>
      <c r="R101" s="292"/>
      <c r="S101" s="292"/>
      <c r="T101" s="292"/>
      <c r="U101" s="292"/>
      <c r="V101" s="292"/>
      <c r="W101" s="292"/>
      <c r="X101" s="292"/>
      <c r="Y101" s="292"/>
      <c r="Z101" s="292"/>
      <c r="AA101" s="292"/>
      <c r="AB101" s="292"/>
      <c r="AC101" s="292"/>
      <c r="AD101" s="292"/>
      <c r="AE101" s="292"/>
      <c r="AF101" s="292"/>
      <c r="AG101" s="315">
        <f>'D.1.4.2 - Vzduchotechnika'!J34</f>
        <v>0</v>
      </c>
      <c r="AH101" s="316"/>
      <c r="AI101" s="316"/>
      <c r="AJ101" s="316"/>
      <c r="AK101" s="316"/>
      <c r="AL101" s="316"/>
      <c r="AM101" s="316"/>
      <c r="AN101" s="315">
        <f t="shared" si="1"/>
        <v>0</v>
      </c>
      <c r="AO101" s="316"/>
      <c r="AP101" s="316"/>
      <c r="AQ101" s="79" t="s">
        <v>86</v>
      </c>
      <c r="AR101" s="44"/>
      <c r="AS101" s="80">
        <v>0</v>
      </c>
      <c r="AT101" s="81">
        <f t="shared" si="0"/>
        <v>0</v>
      </c>
      <c r="AU101" s="82">
        <f>'D.1.4.2 - Vzduchotechnika'!P129</f>
        <v>0</v>
      </c>
      <c r="AV101" s="81">
        <f>'D.1.4.2 - Vzduchotechnika'!J37</f>
        <v>0</v>
      </c>
      <c r="AW101" s="81">
        <f>'D.1.4.2 - Vzduchotechnika'!J38</f>
        <v>0</v>
      </c>
      <c r="AX101" s="81">
        <f>'D.1.4.2 - Vzduchotechnika'!J39</f>
        <v>0</v>
      </c>
      <c r="AY101" s="81">
        <f>'D.1.4.2 - Vzduchotechnika'!J40</f>
        <v>0</v>
      </c>
      <c r="AZ101" s="81">
        <f>'D.1.4.2 - Vzduchotechnika'!F37</f>
        <v>0</v>
      </c>
      <c r="BA101" s="81">
        <f>'D.1.4.2 - Vzduchotechnika'!F38</f>
        <v>0</v>
      </c>
      <c r="BB101" s="81">
        <f>'D.1.4.2 - Vzduchotechnika'!F39</f>
        <v>0</v>
      </c>
      <c r="BC101" s="81">
        <f>'D.1.4.2 - Vzduchotechnika'!F40</f>
        <v>0</v>
      </c>
      <c r="BD101" s="83">
        <f>'D.1.4.2 - Vzduchotechnika'!F41</f>
        <v>0</v>
      </c>
      <c r="BE101" s="6"/>
      <c r="BT101" s="23" t="s">
        <v>90</v>
      </c>
      <c r="BV101" s="23" t="s">
        <v>76</v>
      </c>
      <c r="BW101" s="23" t="s">
        <v>101</v>
      </c>
      <c r="BX101" s="23" t="s">
        <v>95</v>
      </c>
      <c r="CL101" s="23" t="s">
        <v>1</v>
      </c>
    </row>
    <row r="102" spans="1:91" s="3" customFormat="1" ht="16.5" customHeight="1" x14ac:dyDescent="0.2">
      <c r="A102" s="84" t="s">
        <v>88</v>
      </c>
      <c r="B102" s="44"/>
      <c r="C102" s="9"/>
      <c r="D102" s="9"/>
      <c r="E102" s="9"/>
      <c r="F102" s="292" t="s">
        <v>102</v>
      </c>
      <c r="G102" s="292"/>
      <c r="H102" s="292"/>
      <c r="I102" s="292"/>
      <c r="J102" s="292"/>
      <c r="K102" s="9"/>
      <c r="L102" s="292" t="s">
        <v>103</v>
      </c>
      <c r="M102" s="292"/>
      <c r="N102" s="292"/>
      <c r="O102" s="292"/>
      <c r="P102" s="292"/>
      <c r="Q102" s="292"/>
      <c r="R102" s="292"/>
      <c r="S102" s="292"/>
      <c r="T102" s="292"/>
      <c r="U102" s="292"/>
      <c r="V102" s="292"/>
      <c r="W102" s="292"/>
      <c r="X102" s="292"/>
      <c r="Y102" s="292"/>
      <c r="Z102" s="292"/>
      <c r="AA102" s="292"/>
      <c r="AB102" s="292"/>
      <c r="AC102" s="292"/>
      <c r="AD102" s="292"/>
      <c r="AE102" s="292"/>
      <c r="AF102" s="292"/>
      <c r="AG102" s="315">
        <f>'D.1.4.3 - Vytápění a chla...'!J34</f>
        <v>0</v>
      </c>
      <c r="AH102" s="316"/>
      <c r="AI102" s="316"/>
      <c r="AJ102" s="316"/>
      <c r="AK102" s="316"/>
      <c r="AL102" s="316"/>
      <c r="AM102" s="316"/>
      <c r="AN102" s="315">
        <f t="shared" si="1"/>
        <v>0</v>
      </c>
      <c r="AO102" s="316"/>
      <c r="AP102" s="316"/>
      <c r="AQ102" s="79" t="s">
        <v>86</v>
      </c>
      <c r="AR102" s="44"/>
      <c r="AS102" s="80">
        <v>0</v>
      </c>
      <c r="AT102" s="81">
        <f t="shared" si="0"/>
        <v>0</v>
      </c>
      <c r="AU102" s="82">
        <f>'D.1.4.3 - Vytápění a chla...'!P125</f>
        <v>0</v>
      </c>
      <c r="AV102" s="81">
        <f>'D.1.4.3 - Vytápění a chla...'!J37</f>
        <v>0</v>
      </c>
      <c r="AW102" s="81">
        <f>'D.1.4.3 - Vytápění a chla...'!J38</f>
        <v>0</v>
      </c>
      <c r="AX102" s="81">
        <f>'D.1.4.3 - Vytápění a chla...'!J39</f>
        <v>0</v>
      </c>
      <c r="AY102" s="81">
        <f>'D.1.4.3 - Vytápění a chla...'!J40</f>
        <v>0</v>
      </c>
      <c r="AZ102" s="81">
        <f>'D.1.4.3 - Vytápění a chla...'!F37</f>
        <v>0</v>
      </c>
      <c r="BA102" s="81">
        <f>'D.1.4.3 - Vytápění a chla...'!F38</f>
        <v>0</v>
      </c>
      <c r="BB102" s="81">
        <f>'D.1.4.3 - Vytápění a chla...'!F39</f>
        <v>0</v>
      </c>
      <c r="BC102" s="81">
        <f>'D.1.4.3 - Vytápění a chla...'!F40</f>
        <v>0</v>
      </c>
      <c r="BD102" s="83">
        <f>'D.1.4.3 - Vytápění a chla...'!F41</f>
        <v>0</v>
      </c>
      <c r="BE102" s="6"/>
      <c r="BT102" s="23" t="s">
        <v>90</v>
      </c>
      <c r="BV102" s="23" t="s">
        <v>76</v>
      </c>
      <c r="BW102" s="23" t="s">
        <v>104</v>
      </c>
      <c r="BX102" s="23" t="s">
        <v>95</v>
      </c>
      <c r="CL102" s="23" t="s">
        <v>1</v>
      </c>
    </row>
    <row r="103" spans="1:91" s="3" customFormat="1" ht="16.5" customHeight="1" x14ac:dyDescent="0.2">
      <c r="A103" s="84" t="s">
        <v>88</v>
      </c>
      <c r="B103" s="44"/>
      <c r="C103" s="9"/>
      <c r="D103" s="9"/>
      <c r="E103" s="9"/>
      <c r="F103" s="292" t="s">
        <v>105</v>
      </c>
      <c r="G103" s="292"/>
      <c r="H103" s="292"/>
      <c r="I103" s="292"/>
      <c r="J103" s="292"/>
      <c r="K103" s="9"/>
      <c r="L103" s="292" t="s">
        <v>106</v>
      </c>
      <c r="M103" s="292"/>
      <c r="N103" s="292"/>
      <c r="O103" s="292"/>
      <c r="P103" s="292"/>
      <c r="Q103" s="292"/>
      <c r="R103" s="292"/>
      <c r="S103" s="292"/>
      <c r="T103" s="292"/>
      <c r="U103" s="292"/>
      <c r="V103" s="292"/>
      <c r="W103" s="292"/>
      <c r="X103" s="292"/>
      <c r="Y103" s="292"/>
      <c r="Z103" s="292"/>
      <c r="AA103" s="292"/>
      <c r="AB103" s="292"/>
      <c r="AC103" s="292"/>
      <c r="AD103" s="292"/>
      <c r="AE103" s="292"/>
      <c r="AF103" s="292"/>
      <c r="AG103" s="315">
        <f>'D.1.4.5 - Silnoproudá ele...'!J34</f>
        <v>0</v>
      </c>
      <c r="AH103" s="316"/>
      <c r="AI103" s="316"/>
      <c r="AJ103" s="316"/>
      <c r="AK103" s="316"/>
      <c r="AL103" s="316"/>
      <c r="AM103" s="316"/>
      <c r="AN103" s="315">
        <f t="shared" si="1"/>
        <v>0</v>
      </c>
      <c r="AO103" s="316"/>
      <c r="AP103" s="316"/>
      <c r="AQ103" s="79" t="s">
        <v>86</v>
      </c>
      <c r="AR103" s="44"/>
      <c r="AS103" s="80">
        <v>0</v>
      </c>
      <c r="AT103" s="81">
        <f t="shared" si="0"/>
        <v>0</v>
      </c>
      <c r="AU103" s="82">
        <f>'D.1.4.5 - Silnoproudá ele...'!P131</f>
        <v>0</v>
      </c>
      <c r="AV103" s="81">
        <f>'D.1.4.5 - Silnoproudá ele...'!J37</f>
        <v>0</v>
      </c>
      <c r="AW103" s="81">
        <f>'D.1.4.5 - Silnoproudá ele...'!J38</f>
        <v>0</v>
      </c>
      <c r="AX103" s="81">
        <f>'D.1.4.5 - Silnoproudá ele...'!J39</f>
        <v>0</v>
      </c>
      <c r="AY103" s="81">
        <f>'D.1.4.5 - Silnoproudá ele...'!J40</f>
        <v>0</v>
      </c>
      <c r="AZ103" s="81">
        <f>'D.1.4.5 - Silnoproudá ele...'!F37</f>
        <v>0</v>
      </c>
      <c r="BA103" s="81">
        <f>'D.1.4.5 - Silnoproudá ele...'!F38</f>
        <v>0</v>
      </c>
      <c r="BB103" s="81">
        <f>'D.1.4.5 - Silnoproudá ele...'!F39</f>
        <v>0</v>
      </c>
      <c r="BC103" s="81">
        <f>'D.1.4.5 - Silnoproudá ele...'!F40</f>
        <v>0</v>
      </c>
      <c r="BD103" s="83">
        <f>'D.1.4.5 - Silnoproudá ele...'!F41</f>
        <v>0</v>
      </c>
      <c r="BE103" s="6"/>
      <c r="BT103" s="23" t="s">
        <v>90</v>
      </c>
      <c r="BV103" s="23" t="s">
        <v>76</v>
      </c>
      <c r="BW103" s="23" t="s">
        <v>107</v>
      </c>
      <c r="BX103" s="23" t="s">
        <v>95</v>
      </c>
      <c r="CL103" s="23" t="s">
        <v>1</v>
      </c>
    </row>
    <row r="104" spans="1:91" s="3" customFormat="1" ht="16.5" customHeight="1" x14ac:dyDescent="0.2">
      <c r="A104" s="84" t="s">
        <v>88</v>
      </c>
      <c r="B104" s="44"/>
      <c r="C104" s="9"/>
      <c r="D104" s="9"/>
      <c r="E104" s="9"/>
      <c r="F104" s="292" t="s">
        <v>108</v>
      </c>
      <c r="G104" s="292"/>
      <c r="H104" s="292"/>
      <c r="I104" s="292"/>
      <c r="J104" s="292"/>
      <c r="K104" s="9"/>
      <c r="L104" s="292" t="s">
        <v>109</v>
      </c>
      <c r="M104" s="292"/>
      <c r="N104" s="292"/>
      <c r="O104" s="292"/>
      <c r="P104" s="292"/>
      <c r="Q104" s="292"/>
      <c r="R104" s="292"/>
      <c r="S104" s="292"/>
      <c r="T104" s="292"/>
      <c r="U104" s="292"/>
      <c r="V104" s="292"/>
      <c r="W104" s="292"/>
      <c r="X104" s="292"/>
      <c r="Y104" s="292"/>
      <c r="Z104" s="292"/>
      <c r="AA104" s="292"/>
      <c r="AB104" s="292"/>
      <c r="AC104" s="292"/>
      <c r="AD104" s="292"/>
      <c r="AE104" s="292"/>
      <c r="AF104" s="292"/>
      <c r="AG104" s="315">
        <f>'D.1.4.6 - Slaboproudá ele...'!J34</f>
        <v>0</v>
      </c>
      <c r="AH104" s="316"/>
      <c r="AI104" s="316"/>
      <c r="AJ104" s="316"/>
      <c r="AK104" s="316"/>
      <c r="AL104" s="316"/>
      <c r="AM104" s="316"/>
      <c r="AN104" s="315">
        <f t="shared" si="1"/>
        <v>0</v>
      </c>
      <c r="AO104" s="316"/>
      <c r="AP104" s="316"/>
      <c r="AQ104" s="79" t="s">
        <v>86</v>
      </c>
      <c r="AR104" s="44"/>
      <c r="AS104" s="80">
        <v>0</v>
      </c>
      <c r="AT104" s="81">
        <f t="shared" si="0"/>
        <v>0</v>
      </c>
      <c r="AU104" s="82">
        <f>'D.1.4.6 - Slaboproudá ele...'!P127</f>
        <v>0</v>
      </c>
      <c r="AV104" s="81">
        <f>'D.1.4.6 - Slaboproudá ele...'!J37</f>
        <v>0</v>
      </c>
      <c r="AW104" s="81">
        <f>'D.1.4.6 - Slaboproudá ele...'!J38</f>
        <v>0</v>
      </c>
      <c r="AX104" s="81">
        <f>'D.1.4.6 - Slaboproudá ele...'!J39</f>
        <v>0</v>
      </c>
      <c r="AY104" s="81">
        <f>'D.1.4.6 - Slaboproudá ele...'!J40</f>
        <v>0</v>
      </c>
      <c r="AZ104" s="81">
        <f>'D.1.4.6 - Slaboproudá ele...'!F37</f>
        <v>0</v>
      </c>
      <c r="BA104" s="81">
        <f>'D.1.4.6 - Slaboproudá ele...'!F38</f>
        <v>0</v>
      </c>
      <c r="BB104" s="81">
        <f>'D.1.4.6 - Slaboproudá ele...'!F39</f>
        <v>0</v>
      </c>
      <c r="BC104" s="81">
        <f>'D.1.4.6 - Slaboproudá ele...'!F40</f>
        <v>0</v>
      </c>
      <c r="BD104" s="83">
        <f>'D.1.4.6 - Slaboproudá ele...'!F41</f>
        <v>0</v>
      </c>
      <c r="BE104" s="6"/>
      <c r="BT104" s="23" t="s">
        <v>90</v>
      </c>
      <c r="BV104" s="23" t="s">
        <v>76</v>
      </c>
      <c r="BW104" s="23" t="s">
        <v>110</v>
      </c>
      <c r="BX104" s="23" t="s">
        <v>95</v>
      </c>
      <c r="CL104" s="23" t="s">
        <v>1</v>
      </c>
    </row>
    <row r="105" spans="1:91" s="3" customFormat="1" ht="16.5" customHeight="1" x14ac:dyDescent="0.2">
      <c r="A105" s="84" t="s">
        <v>88</v>
      </c>
      <c r="B105" s="44"/>
      <c r="C105" s="9"/>
      <c r="D105" s="9"/>
      <c r="E105" s="9"/>
      <c r="F105" s="292" t="s">
        <v>111</v>
      </c>
      <c r="G105" s="292"/>
      <c r="H105" s="292"/>
      <c r="I105" s="292"/>
      <c r="J105" s="292"/>
      <c r="K105" s="9"/>
      <c r="L105" s="292" t="s">
        <v>112</v>
      </c>
      <c r="M105" s="292"/>
      <c r="N105" s="292"/>
      <c r="O105" s="292"/>
      <c r="P105" s="292"/>
      <c r="Q105" s="292"/>
      <c r="R105" s="292"/>
      <c r="S105" s="292"/>
      <c r="T105" s="292"/>
      <c r="U105" s="292"/>
      <c r="V105" s="292"/>
      <c r="W105" s="292"/>
      <c r="X105" s="292"/>
      <c r="Y105" s="292"/>
      <c r="Z105" s="292"/>
      <c r="AA105" s="292"/>
      <c r="AB105" s="292"/>
      <c r="AC105" s="292"/>
      <c r="AD105" s="292"/>
      <c r="AE105" s="292"/>
      <c r="AF105" s="292"/>
      <c r="AG105" s="315">
        <f>'D.1.4.7 - MaR'!J34</f>
        <v>0</v>
      </c>
      <c r="AH105" s="316"/>
      <c r="AI105" s="316"/>
      <c r="AJ105" s="316"/>
      <c r="AK105" s="316"/>
      <c r="AL105" s="316"/>
      <c r="AM105" s="316"/>
      <c r="AN105" s="315">
        <f t="shared" si="1"/>
        <v>0</v>
      </c>
      <c r="AO105" s="316"/>
      <c r="AP105" s="316"/>
      <c r="AQ105" s="79" t="s">
        <v>86</v>
      </c>
      <c r="AR105" s="44"/>
      <c r="AS105" s="80">
        <v>0</v>
      </c>
      <c r="AT105" s="81">
        <f t="shared" si="0"/>
        <v>0</v>
      </c>
      <c r="AU105" s="82">
        <f>'D.1.4.7 - MaR'!P131</f>
        <v>0</v>
      </c>
      <c r="AV105" s="81">
        <f>'D.1.4.7 - MaR'!J37</f>
        <v>0</v>
      </c>
      <c r="AW105" s="81">
        <f>'D.1.4.7 - MaR'!J38</f>
        <v>0</v>
      </c>
      <c r="AX105" s="81">
        <f>'D.1.4.7 - MaR'!J39</f>
        <v>0</v>
      </c>
      <c r="AY105" s="81">
        <f>'D.1.4.7 - MaR'!J40</f>
        <v>0</v>
      </c>
      <c r="AZ105" s="81">
        <f>'D.1.4.7 - MaR'!F37</f>
        <v>0</v>
      </c>
      <c r="BA105" s="81">
        <f>'D.1.4.7 - MaR'!F38</f>
        <v>0</v>
      </c>
      <c r="BB105" s="81">
        <f>'D.1.4.7 - MaR'!F39</f>
        <v>0</v>
      </c>
      <c r="BC105" s="81">
        <f>'D.1.4.7 - MaR'!F40</f>
        <v>0</v>
      </c>
      <c r="BD105" s="83">
        <f>'D.1.4.7 - MaR'!F41</f>
        <v>0</v>
      </c>
      <c r="BE105" s="6"/>
      <c r="BT105" s="23" t="s">
        <v>90</v>
      </c>
      <c r="BV105" s="23" t="s">
        <v>76</v>
      </c>
      <c r="BW105" s="23" t="s">
        <v>113</v>
      </c>
      <c r="BX105" s="23" t="s">
        <v>95</v>
      </c>
      <c r="CL105" s="23" t="s">
        <v>1</v>
      </c>
    </row>
    <row r="106" spans="1:91" s="265" customFormat="1" ht="16.5" customHeight="1" x14ac:dyDescent="0.2">
      <c r="A106" s="285" t="s">
        <v>88</v>
      </c>
      <c r="B106" s="44"/>
      <c r="C106" s="264"/>
      <c r="D106" s="264"/>
      <c r="E106" s="264"/>
      <c r="F106" s="292" t="s">
        <v>1585</v>
      </c>
      <c r="G106" s="292"/>
      <c r="H106" s="292"/>
      <c r="I106" s="292"/>
      <c r="J106" s="262"/>
      <c r="K106" s="264"/>
      <c r="L106" s="292" t="s">
        <v>1586</v>
      </c>
      <c r="M106" s="292"/>
      <c r="N106" s="292"/>
      <c r="O106" s="292"/>
      <c r="P106" s="292"/>
      <c r="Q106" s="292"/>
      <c r="R106" s="292"/>
      <c r="S106" s="292"/>
      <c r="T106" s="292"/>
      <c r="U106" s="292"/>
      <c r="V106" s="292"/>
      <c r="W106" s="292"/>
      <c r="X106" s="292"/>
      <c r="Y106" s="292"/>
      <c r="Z106" s="262"/>
      <c r="AA106" s="262"/>
      <c r="AB106" s="262"/>
      <c r="AC106" s="262"/>
      <c r="AD106" s="262"/>
      <c r="AE106" s="262"/>
      <c r="AF106" s="262"/>
      <c r="AG106" s="338">
        <f>SUM('D.1.4.8 - přípojka O2'!G30:H30)</f>
        <v>0</v>
      </c>
      <c r="AH106" s="338"/>
      <c r="AI106" s="338"/>
      <c r="AJ106" s="338"/>
      <c r="AK106" s="338"/>
      <c r="AL106" s="338"/>
      <c r="AM106" s="338"/>
      <c r="AN106" s="315">
        <f>AG106*1.21</f>
        <v>0</v>
      </c>
      <c r="AO106" s="316"/>
      <c r="AP106" s="316"/>
      <c r="AQ106" s="79"/>
      <c r="AR106" s="44"/>
      <c r="AS106" s="80"/>
      <c r="AT106" s="81"/>
      <c r="AU106" s="82"/>
      <c r="AV106" s="81"/>
      <c r="AW106" s="81"/>
      <c r="AX106" s="81"/>
      <c r="AY106" s="81"/>
      <c r="AZ106" s="81"/>
      <c r="BA106" s="81"/>
      <c r="BB106" s="81"/>
      <c r="BC106" s="81"/>
      <c r="BD106" s="83"/>
      <c r="BE106" s="6"/>
      <c r="BT106" s="263"/>
      <c r="BV106" s="263"/>
      <c r="BW106" s="263"/>
      <c r="BX106" s="263"/>
      <c r="CL106" s="263"/>
    </row>
    <row r="107" spans="1:91" s="3" customFormat="1" ht="16.5" customHeight="1" x14ac:dyDescent="0.2">
      <c r="A107" s="84" t="s">
        <v>88</v>
      </c>
      <c r="B107" s="44"/>
      <c r="C107" s="9"/>
      <c r="D107" s="9"/>
      <c r="E107" s="293" t="s">
        <v>114</v>
      </c>
      <c r="F107" s="293"/>
      <c r="G107" s="293"/>
      <c r="H107" s="293"/>
      <c r="I107" s="293"/>
      <c r="J107" s="266"/>
      <c r="K107" s="293" t="s">
        <v>115</v>
      </c>
      <c r="L107" s="293"/>
      <c r="M107" s="293"/>
      <c r="N107" s="293"/>
      <c r="O107" s="293"/>
      <c r="P107" s="293"/>
      <c r="Q107" s="293"/>
      <c r="R107" s="293"/>
      <c r="S107" s="293"/>
      <c r="T107" s="293"/>
      <c r="U107" s="293"/>
      <c r="V107" s="293"/>
      <c r="W107" s="293"/>
      <c r="X107" s="293"/>
      <c r="Y107" s="293"/>
      <c r="Z107" s="293"/>
      <c r="AA107" s="293"/>
      <c r="AB107" s="293"/>
      <c r="AC107" s="293"/>
      <c r="AD107" s="293"/>
      <c r="AE107" s="293"/>
      <c r="AF107" s="293"/>
      <c r="AG107" s="333">
        <f>'D.2-01.1 - Technologie ky...'!J32</f>
        <v>0</v>
      </c>
      <c r="AH107" s="321"/>
      <c r="AI107" s="321"/>
      <c r="AJ107" s="321"/>
      <c r="AK107" s="321"/>
      <c r="AL107" s="321"/>
      <c r="AM107" s="321"/>
      <c r="AN107" s="333">
        <f>SUM(AG107,AT107)</f>
        <v>0</v>
      </c>
      <c r="AO107" s="321"/>
      <c r="AP107" s="321"/>
      <c r="AQ107" s="79" t="s">
        <v>86</v>
      </c>
      <c r="AR107" s="44"/>
      <c r="AS107" s="80">
        <v>0</v>
      </c>
      <c r="AT107" s="81">
        <f t="shared" si="0"/>
        <v>0</v>
      </c>
      <c r="AU107" s="82">
        <f>'D.2-01.1 - Technologie ky...'!P121</f>
        <v>0</v>
      </c>
      <c r="AV107" s="81">
        <f>'D.2-01.1 - Technologie ky...'!J35</f>
        <v>0</v>
      </c>
      <c r="AW107" s="81">
        <f>'D.2-01.1 - Technologie ky...'!J36</f>
        <v>0</v>
      </c>
      <c r="AX107" s="81">
        <f>'D.2-01.1 - Technologie ky...'!J37</f>
        <v>0</v>
      </c>
      <c r="AY107" s="81">
        <f>'D.2-01.1 - Technologie ky...'!J38</f>
        <v>0</v>
      </c>
      <c r="AZ107" s="81">
        <f>'D.2-01.1 - Technologie ky...'!F35</f>
        <v>0</v>
      </c>
      <c r="BA107" s="81">
        <f>'D.2-01.1 - Technologie ky...'!F36</f>
        <v>0</v>
      </c>
      <c r="BB107" s="81">
        <f>'D.2-01.1 - Technologie ky...'!F37</f>
        <v>0</v>
      </c>
      <c r="BC107" s="81">
        <f>'D.2-01.1 - Technologie ky...'!F38</f>
        <v>0</v>
      </c>
      <c r="BD107" s="83">
        <f>'D.2-01.1 - Technologie ky...'!F39</f>
        <v>0</v>
      </c>
      <c r="BE107" s="6"/>
      <c r="BT107" s="23" t="s">
        <v>83</v>
      </c>
      <c r="BV107" s="23" t="s">
        <v>76</v>
      </c>
      <c r="BW107" s="23" t="s">
        <v>116</v>
      </c>
      <c r="BX107" s="23" t="s">
        <v>82</v>
      </c>
      <c r="CL107" s="23" t="s">
        <v>1</v>
      </c>
    </row>
    <row r="108" spans="1:91" s="6" customFormat="1" ht="16.5" customHeight="1" x14ac:dyDescent="0.2">
      <c r="A108" s="84" t="s">
        <v>88</v>
      </c>
      <c r="B108" s="70"/>
      <c r="C108" s="71"/>
      <c r="D108" s="298" t="s">
        <v>117</v>
      </c>
      <c r="E108" s="298"/>
      <c r="F108" s="298"/>
      <c r="G108" s="298"/>
      <c r="H108" s="298"/>
      <c r="I108" s="267"/>
      <c r="J108" s="298" t="s">
        <v>118</v>
      </c>
      <c r="K108" s="298"/>
      <c r="L108" s="298"/>
      <c r="M108" s="298"/>
      <c r="N108" s="298"/>
      <c r="O108" s="298"/>
      <c r="P108" s="298"/>
      <c r="Q108" s="298"/>
      <c r="R108" s="298"/>
      <c r="S108" s="298"/>
      <c r="T108" s="298"/>
      <c r="U108" s="298"/>
      <c r="V108" s="298"/>
      <c r="W108" s="298"/>
      <c r="X108" s="298"/>
      <c r="Y108" s="298"/>
      <c r="Z108" s="298"/>
      <c r="AA108" s="298"/>
      <c r="AB108" s="298"/>
      <c r="AC108" s="298"/>
      <c r="AD108" s="298"/>
      <c r="AE108" s="298"/>
      <c r="AF108" s="298"/>
      <c r="AG108" s="335">
        <f>'IO 02 - Komunikace, zpevn...'!J30</f>
        <v>0</v>
      </c>
      <c r="AH108" s="336"/>
      <c r="AI108" s="336"/>
      <c r="AJ108" s="336"/>
      <c r="AK108" s="336"/>
      <c r="AL108" s="336"/>
      <c r="AM108" s="336"/>
      <c r="AN108" s="335">
        <f t="shared" si="1"/>
        <v>0</v>
      </c>
      <c r="AO108" s="336"/>
      <c r="AP108" s="336"/>
      <c r="AQ108" s="73" t="s">
        <v>80</v>
      </c>
      <c r="AR108" s="70"/>
      <c r="AS108" s="74">
        <v>0</v>
      </c>
      <c r="AT108" s="75">
        <f t="shared" si="0"/>
        <v>0</v>
      </c>
      <c r="AU108" s="76">
        <f>'IO 02 - Komunikace, zpevn...'!P123</f>
        <v>712.00193899999999</v>
      </c>
      <c r="AV108" s="75">
        <f>'IO 02 - Komunikace, zpevn...'!J33</f>
        <v>0</v>
      </c>
      <c r="AW108" s="75">
        <f>'IO 02 - Komunikace, zpevn...'!J34</f>
        <v>0</v>
      </c>
      <c r="AX108" s="75">
        <f>'IO 02 - Komunikace, zpevn...'!J35</f>
        <v>0</v>
      </c>
      <c r="AY108" s="75">
        <f>'IO 02 - Komunikace, zpevn...'!J36</f>
        <v>0</v>
      </c>
      <c r="AZ108" s="75">
        <f>'IO 02 - Komunikace, zpevn...'!F33</f>
        <v>0</v>
      </c>
      <c r="BA108" s="75">
        <f>'IO 02 - Komunikace, zpevn...'!F34</f>
        <v>0</v>
      </c>
      <c r="BB108" s="75">
        <f>'IO 02 - Komunikace, zpevn...'!F35</f>
        <v>0</v>
      </c>
      <c r="BC108" s="75">
        <f>'IO 02 - Komunikace, zpevn...'!F36</f>
        <v>0</v>
      </c>
      <c r="BD108" s="77">
        <f>'IO 02 - Komunikace, zpevn...'!F37</f>
        <v>0</v>
      </c>
      <c r="BT108" s="78" t="s">
        <v>81</v>
      </c>
      <c r="BV108" s="78" t="s">
        <v>76</v>
      </c>
      <c r="BW108" s="78" t="s">
        <v>119</v>
      </c>
      <c r="BX108" s="78" t="s">
        <v>4</v>
      </c>
      <c r="CL108" s="78" t="s">
        <v>1</v>
      </c>
      <c r="CM108" s="78" t="s">
        <v>83</v>
      </c>
    </row>
    <row r="109" spans="1:91" s="6" customFormat="1" ht="16.5" customHeight="1" x14ac:dyDescent="0.2">
      <c r="A109" s="84" t="s">
        <v>88</v>
      </c>
      <c r="B109" s="70"/>
      <c r="C109" s="71"/>
      <c r="D109" s="298" t="s">
        <v>120</v>
      </c>
      <c r="E109" s="298"/>
      <c r="F109" s="298"/>
      <c r="G109" s="298"/>
      <c r="H109" s="298"/>
      <c r="I109" s="267"/>
      <c r="J109" s="298" t="s">
        <v>121</v>
      </c>
      <c r="K109" s="298"/>
      <c r="L109" s="298"/>
      <c r="M109" s="298"/>
      <c r="N109" s="298"/>
      <c r="O109" s="298"/>
      <c r="P109" s="298"/>
      <c r="Q109" s="298"/>
      <c r="R109" s="298"/>
      <c r="S109" s="298"/>
      <c r="T109" s="298"/>
      <c r="U109" s="298"/>
      <c r="V109" s="298"/>
      <c r="W109" s="298"/>
      <c r="X109" s="298"/>
      <c r="Y109" s="298"/>
      <c r="Z109" s="298"/>
      <c r="AA109" s="298"/>
      <c r="AB109" s="298"/>
      <c r="AC109" s="298"/>
      <c r="AD109" s="298"/>
      <c r="AE109" s="298"/>
      <c r="AF109" s="298"/>
      <c r="AG109" s="335">
        <f>'VON - Vedlejší a ostatní ...'!J30</f>
        <v>0</v>
      </c>
      <c r="AH109" s="336"/>
      <c r="AI109" s="336"/>
      <c r="AJ109" s="336"/>
      <c r="AK109" s="336"/>
      <c r="AL109" s="336"/>
      <c r="AM109" s="336"/>
      <c r="AN109" s="335">
        <f t="shared" si="1"/>
        <v>0</v>
      </c>
      <c r="AO109" s="336"/>
      <c r="AP109" s="336"/>
      <c r="AQ109" s="73" t="s">
        <v>80</v>
      </c>
      <c r="AR109" s="70"/>
      <c r="AS109" s="85">
        <v>0</v>
      </c>
      <c r="AT109" s="86">
        <f t="shared" si="0"/>
        <v>0</v>
      </c>
      <c r="AU109" s="87">
        <f>'VON - Vedlejší a ostatní ...'!P123</f>
        <v>0</v>
      </c>
      <c r="AV109" s="86">
        <f>'VON - Vedlejší a ostatní ...'!J33</f>
        <v>0</v>
      </c>
      <c r="AW109" s="86">
        <f>'VON - Vedlejší a ostatní ...'!J34</f>
        <v>0</v>
      </c>
      <c r="AX109" s="86">
        <f>'VON - Vedlejší a ostatní ...'!J35</f>
        <v>0</v>
      </c>
      <c r="AY109" s="86">
        <f>'VON - Vedlejší a ostatní ...'!J36</f>
        <v>0</v>
      </c>
      <c r="AZ109" s="86">
        <f>'VON - Vedlejší a ostatní ...'!F33</f>
        <v>0</v>
      </c>
      <c r="BA109" s="86">
        <f>'VON - Vedlejší a ostatní ...'!F34</f>
        <v>0</v>
      </c>
      <c r="BB109" s="86">
        <f>'VON - Vedlejší a ostatní ...'!F35</f>
        <v>0</v>
      </c>
      <c r="BC109" s="86">
        <f>'VON - Vedlejší a ostatní ...'!F36</f>
        <v>0</v>
      </c>
      <c r="BD109" s="88">
        <f>'VON - Vedlejší a ostatní ...'!F37</f>
        <v>0</v>
      </c>
      <c r="BT109" s="78" t="s">
        <v>81</v>
      </c>
      <c r="BV109" s="78" t="s">
        <v>76</v>
      </c>
      <c r="BW109" s="78" t="s">
        <v>122</v>
      </c>
      <c r="BX109" s="78" t="s">
        <v>4</v>
      </c>
      <c r="CL109" s="78" t="s">
        <v>1</v>
      </c>
      <c r="CM109" s="78" t="s">
        <v>83</v>
      </c>
    </row>
    <row r="110" spans="1:91" s="1" customFormat="1" ht="30" customHeight="1" x14ac:dyDescent="0.2">
      <c r="B110" s="28"/>
      <c r="AR110" s="28"/>
      <c r="BE110" s="6"/>
    </row>
    <row r="111" spans="1:91" s="1" customFormat="1" ht="6.95" customHeight="1" x14ac:dyDescent="0.2">
      <c r="B111" s="40"/>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c r="AC111" s="41"/>
      <c r="AD111" s="41"/>
      <c r="AE111" s="41"/>
      <c r="AF111" s="41"/>
      <c r="AG111" s="41"/>
      <c r="AH111" s="41"/>
      <c r="AI111" s="41"/>
      <c r="AJ111" s="41"/>
      <c r="AK111" s="41"/>
      <c r="AL111" s="41"/>
      <c r="AM111" s="41"/>
      <c r="AN111" s="41"/>
      <c r="AO111" s="41"/>
      <c r="AP111" s="41"/>
      <c r="AQ111" s="41"/>
      <c r="AR111" s="28"/>
    </row>
  </sheetData>
  <mergeCells count="96">
    <mergeCell ref="AN109:AP109"/>
    <mergeCell ref="AG109:AM109"/>
    <mergeCell ref="AN94:AP94"/>
    <mergeCell ref="AN105:AP105"/>
    <mergeCell ref="AG105:AM105"/>
    <mergeCell ref="AN107:AP107"/>
    <mergeCell ref="AG107:AM107"/>
    <mergeCell ref="AN108:AP108"/>
    <mergeCell ref="AG108:AM108"/>
    <mergeCell ref="AG104:AM104"/>
    <mergeCell ref="AG106:AM106"/>
    <mergeCell ref="AN106:AP106"/>
    <mergeCell ref="AM87:AN87"/>
    <mergeCell ref="AM89:AP89"/>
    <mergeCell ref="AM90:AP90"/>
    <mergeCell ref="AN100:AP100"/>
    <mergeCell ref="AN104:AP104"/>
    <mergeCell ref="AN103:AP103"/>
    <mergeCell ref="AN102:AP102"/>
    <mergeCell ref="AN95:AP95"/>
    <mergeCell ref="AN98:AP98"/>
    <mergeCell ref="AN97:AP97"/>
    <mergeCell ref="AN96:AP96"/>
    <mergeCell ref="AN99:AP99"/>
    <mergeCell ref="AN92:AP92"/>
    <mergeCell ref="AN101:AP101"/>
    <mergeCell ref="AR2:BE2"/>
    <mergeCell ref="AG103:AM103"/>
    <mergeCell ref="AG102:AM102"/>
    <mergeCell ref="AG92:AM92"/>
    <mergeCell ref="AG101:AM101"/>
    <mergeCell ref="AG100:AM100"/>
    <mergeCell ref="AG95:AM95"/>
    <mergeCell ref="AG97:AM97"/>
    <mergeCell ref="AG98:AM98"/>
    <mergeCell ref="AG99:AM99"/>
    <mergeCell ref="AG96:AM96"/>
    <mergeCell ref="AS89:AT91"/>
    <mergeCell ref="L85:AO85"/>
    <mergeCell ref="L100:AF100"/>
    <mergeCell ref="L102:AF102"/>
    <mergeCell ref="L103:AF103"/>
    <mergeCell ref="W33:AE33"/>
    <mergeCell ref="L33:P33"/>
    <mergeCell ref="AK33:AO33"/>
    <mergeCell ref="AK35:AO35"/>
    <mergeCell ref="X35:AB35"/>
    <mergeCell ref="L31:P31"/>
    <mergeCell ref="AK31:AO31"/>
    <mergeCell ref="W31:AE31"/>
    <mergeCell ref="AK32:AO32"/>
    <mergeCell ref="L32:P32"/>
    <mergeCell ref="W32:AE32"/>
    <mergeCell ref="D109:H109"/>
    <mergeCell ref="J109:AF109"/>
    <mergeCell ref="AG94:AM94"/>
    <mergeCell ref="K5:AO5"/>
    <mergeCell ref="K6:AO6"/>
    <mergeCell ref="E23:AN23"/>
    <mergeCell ref="AK26:AO26"/>
    <mergeCell ref="L28:P28"/>
    <mergeCell ref="AK28:AO28"/>
    <mergeCell ref="W28:AE28"/>
    <mergeCell ref="W29:AE29"/>
    <mergeCell ref="AK29:AO29"/>
    <mergeCell ref="L29:P29"/>
    <mergeCell ref="L30:P30"/>
    <mergeCell ref="AK30:AO30"/>
    <mergeCell ref="W30:AE30"/>
    <mergeCell ref="F105:J105"/>
    <mergeCell ref="L105:AF105"/>
    <mergeCell ref="E107:I107"/>
    <mergeCell ref="K107:AF107"/>
    <mergeCell ref="D108:H108"/>
    <mergeCell ref="J108:AF108"/>
    <mergeCell ref="F106:I106"/>
    <mergeCell ref="L106:Y106"/>
    <mergeCell ref="L97:AF97"/>
    <mergeCell ref="L98:AF98"/>
    <mergeCell ref="C92:G92"/>
    <mergeCell ref="D95:H95"/>
    <mergeCell ref="E96:I96"/>
    <mergeCell ref="F97:J97"/>
    <mergeCell ref="I92:AF92"/>
    <mergeCell ref="J95:AF95"/>
    <mergeCell ref="K96:AF96"/>
    <mergeCell ref="L104:AF104"/>
    <mergeCell ref="F104:J104"/>
    <mergeCell ref="F98:J98"/>
    <mergeCell ref="F103:J103"/>
    <mergeCell ref="F102:J102"/>
    <mergeCell ref="F101:J101"/>
    <mergeCell ref="F100:J100"/>
    <mergeCell ref="L101:AF101"/>
    <mergeCell ref="E99:I99"/>
    <mergeCell ref="K99:AF99"/>
  </mergeCells>
  <hyperlinks>
    <hyperlink ref="A97" location="'1 - Bourací a demoliční p...'!C2" display="/" xr:uid="{00000000-0004-0000-0000-000000000000}"/>
    <hyperlink ref="A98" location="'2 - Architektonicko-stave...'!C2" display="/" xr:uid="{00000000-0004-0000-0000-000001000000}"/>
    <hyperlink ref="A100" location="'D.1.4.1 - Zdravotně techn...'!C2" display="/" xr:uid="{00000000-0004-0000-0000-000002000000}"/>
    <hyperlink ref="A101" location="'D.1.4.2 - Vzduchotechnika'!C2" display="/" xr:uid="{00000000-0004-0000-0000-000003000000}"/>
    <hyperlink ref="A102" location="'D.1.4.3 - Vytápění a chla...'!C2" display="/" xr:uid="{00000000-0004-0000-0000-000004000000}"/>
    <hyperlink ref="A103" location="'D.1.4.5 - Silnoproudá ele...'!C2" display="/" xr:uid="{00000000-0004-0000-0000-000005000000}"/>
    <hyperlink ref="A104" location="'D.1.4.6 - Slaboproudá ele...'!C2" display="/" xr:uid="{00000000-0004-0000-0000-000006000000}"/>
    <hyperlink ref="A105" location="'D.1.4.7 - MaR'!C2" display="/" xr:uid="{00000000-0004-0000-0000-000007000000}"/>
    <hyperlink ref="A107" location="'D.2-01.1 - Technologie ky...'!C2" display="/" xr:uid="{00000000-0004-0000-0000-000008000000}"/>
    <hyperlink ref="A108" location="'IO 02 - Komunikace, zpevn...'!C2" display="/" xr:uid="{00000000-0004-0000-0000-000009000000}"/>
    <hyperlink ref="A109" location="'VON - Vedlejší a ostatní ...'!C2" display="/" xr:uid="{00000000-0004-0000-0000-00000A000000}"/>
    <hyperlink ref="A106" location="'D.1.4.8 - přípojka O2'!Oblast_tisku" display="/" xr:uid="{ED2F111A-CB52-4B62-8943-6D63DE9826AD}"/>
  </hyperlinks>
  <pageMargins left="0.39374999999999999" right="0.39374999999999999" top="0.39374999999999999" bottom="0.39374999999999999" header="0" footer="0"/>
  <pageSetup paperSize="9" scale="74" fitToHeight="100" orientation="portrait"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24"/>
  <sheetViews>
    <sheetView showGridLines="0" topLeftCell="A106" workbookViewId="0">
      <selection activeCell="C2" sqref="C2"/>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14" t="s">
        <v>5</v>
      </c>
      <c r="M2" s="301"/>
      <c r="N2" s="301"/>
      <c r="O2" s="301"/>
      <c r="P2" s="301"/>
      <c r="Q2" s="301"/>
      <c r="R2" s="301"/>
      <c r="S2" s="301"/>
      <c r="T2" s="301"/>
      <c r="U2" s="301"/>
      <c r="V2" s="301"/>
      <c r="AT2" s="16" t="s">
        <v>116</v>
      </c>
    </row>
    <row r="3" spans="2:46" ht="6.95" customHeight="1" x14ac:dyDescent="0.2">
      <c r="B3" s="17"/>
      <c r="C3" s="18"/>
      <c r="D3" s="18"/>
      <c r="E3" s="18"/>
      <c r="F3" s="18"/>
      <c r="G3" s="18"/>
      <c r="H3" s="18"/>
      <c r="I3" s="18"/>
      <c r="J3" s="18"/>
      <c r="K3" s="18"/>
      <c r="L3" s="19"/>
      <c r="AT3" s="16" t="s">
        <v>83</v>
      </c>
    </row>
    <row r="4" spans="2:46" ht="24.95" customHeight="1" x14ac:dyDescent="0.2">
      <c r="B4" s="19"/>
      <c r="D4" s="20" t="s">
        <v>123</v>
      </c>
      <c r="L4" s="19"/>
      <c r="M4" s="89" t="s">
        <v>10</v>
      </c>
      <c r="AT4" s="16" t="s">
        <v>3</v>
      </c>
    </row>
    <row r="5" spans="2:46" ht="6.95" customHeight="1" x14ac:dyDescent="0.2">
      <c r="B5" s="19"/>
      <c r="L5" s="19"/>
    </row>
    <row r="6" spans="2:46" ht="12" customHeight="1" x14ac:dyDescent="0.2">
      <c r="B6" s="19"/>
      <c r="D6" s="25" t="s">
        <v>14</v>
      </c>
      <c r="L6" s="19"/>
    </row>
    <row r="7" spans="2:46" ht="16.5" customHeight="1" x14ac:dyDescent="0.2">
      <c r="B7" s="19"/>
      <c r="E7" s="340" t="str">
        <f>'Rekapitulace stavby'!K6</f>
        <v>NOVÝ ZDROJ KYSLÍKU</v>
      </c>
      <c r="F7" s="341"/>
      <c r="G7" s="341"/>
      <c r="H7" s="341"/>
      <c r="L7" s="19"/>
    </row>
    <row r="8" spans="2:46" ht="12" customHeight="1" x14ac:dyDescent="0.2">
      <c r="B8" s="19"/>
      <c r="D8" s="25" t="s">
        <v>124</v>
      </c>
      <c r="L8" s="19"/>
    </row>
    <row r="9" spans="2:46" s="1" customFormat="1" ht="16.5" customHeight="1" x14ac:dyDescent="0.2">
      <c r="B9" s="28"/>
      <c r="E9" s="340" t="s">
        <v>125</v>
      </c>
      <c r="F9" s="339"/>
      <c r="G9" s="339"/>
      <c r="H9" s="339"/>
      <c r="L9" s="28"/>
    </row>
    <row r="10" spans="2:46" s="1" customFormat="1" ht="12" customHeight="1" x14ac:dyDescent="0.2">
      <c r="B10" s="28"/>
      <c r="D10" s="25" t="s">
        <v>126</v>
      </c>
      <c r="L10" s="28"/>
    </row>
    <row r="11" spans="2:46" s="1" customFormat="1" ht="16.5" customHeight="1" x14ac:dyDescent="0.2">
      <c r="B11" s="28"/>
      <c r="E11" s="326" t="s">
        <v>1327</v>
      </c>
      <c r="F11" s="339"/>
      <c r="G11" s="339"/>
      <c r="H11" s="339"/>
      <c r="L11" s="28"/>
    </row>
    <row r="12" spans="2:46" s="1" customFormat="1" x14ac:dyDescent="0.2">
      <c r="B12" s="28"/>
      <c r="L12" s="28"/>
    </row>
    <row r="13" spans="2:46" s="1" customFormat="1" ht="12" customHeight="1" x14ac:dyDescent="0.2">
      <c r="B13" s="28"/>
      <c r="D13" s="25" t="s">
        <v>16</v>
      </c>
      <c r="F13" s="23" t="s">
        <v>1</v>
      </c>
      <c r="I13" s="25" t="s">
        <v>17</v>
      </c>
      <c r="J13" s="23" t="s">
        <v>1</v>
      </c>
      <c r="L13" s="28"/>
    </row>
    <row r="14" spans="2:46" s="1" customFormat="1" ht="12" customHeight="1" x14ac:dyDescent="0.2">
      <c r="B14" s="28"/>
      <c r="D14" s="25" t="s">
        <v>18</v>
      </c>
      <c r="F14" s="23" t="s">
        <v>19</v>
      </c>
      <c r="I14" s="25" t="s">
        <v>20</v>
      </c>
      <c r="J14" s="48" t="str">
        <f>'Rekapitulace stavby'!AN8</f>
        <v>14. 6. 2023</v>
      </c>
      <c r="L14" s="28"/>
    </row>
    <row r="15" spans="2:46" s="1" customFormat="1" ht="10.9" customHeight="1" x14ac:dyDescent="0.2">
      <c r="B15" s="28"/>
      <c r="L15" s="28"/>
    </row>
    <row r="16" spans="2:46" s="1" customFormat="1" ht="12" customHeight="1" x14ac:dyDescent="0.2">
      <c r="B16" s="28"/>
      <c r="D16" s="25" t="s">
        <v>22</v>
      </c>
      <c r="I16" s="25" t="s">
        <v>23</v>
      </c>
      <c r="J16" s="23" t="s">
        <v>1</v>
      </c>
      <c r="L16" s="28"/>
    </row>
    <row r="17" spans="2:12" s="1" customFormat="1" ht="18" customHeight="1" x14ac:dyDescent="0.2">
      <c r="B17" s="28"/>
      <c r="E17" s="23" t="s">
        <v>24</v>
      </c>
      <c r="I17" s="25" t="s">
        <v>25</v>
      </c>
      <c r="J17" s="23" t="s">
        <v>1</v>
      </c>
      <c r="L17" s="28"/>
    </row>
    <row r="18" spans="2:12" s="1" customFormat="1" ht="6.95" customHeight="1" x14ac:dyDescent="0.2">
      <c r="B18" s="28"/>
      <c r="L18" s="28"/>
    </row>
    <row r="19" spans="2:12" s="1" customFormat="1" ht="12" customHeight="1" x14ac:dyDescent="0.2">
      <c r="B19" s="28"/>
      <c r="D19" s="25" t="s">
        <v>26</v>
      </c>
      <c r="I19" s="25" t="s">
        <v>23</v>
      </c>
      <c r="J19" s="23" t="s">
        <v>1</v>
      </c>
      <c r="L19" s="28"/>
    </row>
    <row r="20" spans="2:12" s="1" customFormat="1" ht="18" customHeight="1" x14ac:dyDescent="0.2">
      <c r="B20" s="28"/>
      <c r="E20" s="23" t="s">
        <v>27</v>
      </c>
      <c r="I20" s="25" t="s">
        <v>25</v>
      </c>
      <c r="J20" s="23" t="s">
        <v>1</v>
      </c>
      <c r="L20" s="28"/>
    </row>
    <row r="21" spans="2:12" s="1" customFormat="1" ht="6.95" customHeight="1" x14ac:dyDescent="0.2">
      <c r="B21" s="28"/>
      <c r="L21" s="28"/>
    </row>
    <row r="22" spans="2:12" s="1" customFormat="1" ht="12" customHeight="1" x14ac:dyDescent="0.2">
      <c r="B22" s="28"/>
      <c r="D22" s="25" t="s">
        <v>28</v>
      </c>
      <c r="I22" s="25" t="s">
        <v>23</v>
      </c>
      <c r="J22" s="23" t="s">
        <v>1</v>
      </c>
      <c r="L22" s="28"/>
    </row>
    <row r="23" spans="2:12" s="1" customFormat="1" ht="18" customHeight="1" x14ac:dyDescent="0.2">
      <c r="B23" s="28"/>
      <c r="E23" s="23" t="s">
        <v>29</v>
      </c>
      <c r="I23" s="25" t="s">
        <v>25</v>
      </c>
      <c r="J23" s="23" t="s">
        <v>1</v>
      </c>
      <c r="L23" s="28"/>
    </row>
    <row r="24" spans="2:12" s="1" customFormat="1" ht="6.95" customHeight="1" x14ac:dyDescent="0.2">
      <c r="B24" s="28"/>
      <c r="L24" s="28"/>
    </row>
    <row r="25" spans="2:12" s="1" customFormat="1" ht="12" customHeight="1" x14ac:dyDescent="0.2">
      <c r="B25" s="28"/>
      <c r="D25" s="25" t="s">
        <v>31</v>
      </c>
      <c r="I25" s="25" t="s">
        <v>23</v>
      </c>
      <c r="J25" s="23" t="str">
        <f>IF('Rekapitulace stavby'!AN19="","",'Rekapitulace stavby'!AN19)</f>
        <v/>
      </c>
      <c r="L25" s="28"/>
    </row>
    <row r="26" spans="2:12" s="1" customFormat="1" ht="18" customHeight="1" x14ac:dyDescent="0.2">
      <c r="B26" s="28"/>
      <c r="E26" s="23" t="str">
        <f>IF('Rekapitulace stavby'!E20="","",'Rekapitulace stavby'!E20)</f>
        <v xml:space="preserve"> </v>
      </c>
      <c r="I26" s="25" t="s">
        <v>25</v>
      </c>
      <c r="J26" s="23" t="str">
        <f>IF('Rekapitulace stavby'!AN20="","",'Rekapitulace stavby'!AN20)</f>
        <v/>
      </c>
      <c r="L26" s="28"/>
    </row>
    <row r="27" spans="2:12" s="1" customFormat="1" ht="6.95" customHeight="1" x14ac:dyDescent="0.2">
      <c r="B27" s="28"/>
      <c r="L27" s="28"/>
    </row>
    <row r="28" spans="2:12" s="1" customFormat="1" ht="12" customHeight="1" x14ac:dyDescent="0.2">
      <c r="B28" s="28"/>
      <c r="D28" s="25" t="s">
        <v>32</v>
      </c>
      <c r="L28" s="28"/>
    </row>
    <row r="29" spans="2:12" s="7" customFormat="1" ht="95.25" customHeight="1" x14ac:dyDescent="0.2">
      <c r="B29" s="90"/>
      <c r="E29" s="303" t="s">
        <v>33</v>
      </c>
      <c r="F29" s="303"/>
      <c r="G29" s="303"/>
      <c r="H29" s="303"/>
      <c r="L29" s="90"/>
    </row>
    <row r="30" spans="2:12" s="1" customFormat="1" ht="6.95" customHeight="1" x14ac:dyDescent="0.2">
      <c r="B30" s="28"/>
      <c r="L30" s="28"/>
    </row>
    <row r="31" spans="2:12" s="1" customFormat="1" ht="6.95" customHeight="1" x14ac:dyDescent="0.2">
      <c r="B31" s="28"/>
      <c r="D31" s="49"/>
      <c r="E31" s="49"/>
      <c r="F31" s="49"/>
      <c r="G31" s="49"/>
      <c r="H31" s="49"/>
      <c r="I31" s="49"/>
      <c r="J31" s="49"/>
      <c r="K31" s="49"/>
      <c r="L31" s="28"/>
    </row>
    <row r="32" spans="2:12" s="1" customFormat="1" ht="25.35" customHeight="1" x14ac:dyDescent="0.2">
      <c r="B32" s="28"/>
      <c r="D32" s="91" t="s">
        <v>34</v>
      </c>
      <c r="J32" s="62">
        <f>ROUND(J121, 2)</f>
        <v>0</v>
      </c>
      <c r="L32" s="28"/>
    </row>
    <row r="33" spans="2:12" s="1" customFormat="1" ht="6.95" customHeight="1" x14ac:dyDescent="0.2">
      <c r="B33" s="28"/>
      <c r="D33" s="49"/>
      <c r="E33" s="49"/>
      <c r="F33" s="49"/>
      <c r="G33" s="49"/>
      <c r="H33" s="49"/>
      <c r="I33" s="49"/>
      <c r="J33" s="49"/>
      <c r="K33" s="49"/>
      <c r="L33" s="28"/>
    </row>
    <row r="34" spans="2:12" s="1" customFormat="1" ht="14.45" customHeight="1" x14ac:dyDescent="0.2">
      <c r="B34" s="28"/>
      <c r="F34" s="31" t="s">
        <v>36</v>
      </c>
      <c r="I34" s="31" t="s">
        <v>35</v>
      </c>
      <c r="J34" s="31" t="s">
        <v>37</v>
      </c>
      <c r="L34" s="28"/>
    </row>
    <row r="35" spans="2:12" s="1" customFormat="1" ht="14.45" customHeight="1" x14ac:dyDescent="0.2">
      <c r="B35" s="28"/>
      <c r="D35" s="51" t="s">
        <v>38</v>
      </c>
      <c r="E35" s="25" t="s">
        <v>39</v>
      </c>
      <c r="F35" s="81">
        <f>ROUND((SUM(BE121:BE123)),  2)</f>
        <v>0</v>
      </c>
      <c r="I35" s="92">
        <v>0.21</v>
      </c>
      <c r="J35" s="81">
        <f>ROUND(((SUM(BE121:BE123))*I35),  2)</f>
        <v>0</v>
      </c>
      <c r="L35" s="28"/>
    </row>
    <row r="36" spans="2:12" s="1" customFormat="1" ht="14.45" customHeight="1" x14ac:dyDescent="0.2">
      <c r="B36" s="28"/>
      <c r="E36" s="25" t="s">
        <v>40</v>
      </c>
      <c r="F36" s="81">
        <f>ROUND((SUM(BF121:BF123)),  2)</f>
        <v>0</v>
      </c>
      <c r="I36" s="92">
        <v>0.15</v>
      </c>
      <c r="J36" s="81">
        <f>ROUND(((SUM(BF121:BF123))*I36),  2)</f>
        <v>0</v>
      </c>
      <c r="L36" s="28"/>
    </row>
    <row r="37" spans="2:12" s="1" customFormat="1" ht="14.45" hidden="1" customHeight="1" x14ac:dyDescent="0.2">
      <c r="B37" s="28"/>
      <c r="E37" s="25" t="s">
        <v>41</v>
      </c>
      <c r="F37" s="81">
        <f>ROUND((SUM(BG121:BG123)),  2)</f>
        <v>0</v>
      </c>
      <c r="I37" s="92">
        <v>0.21</v>
      </c>
      <c r="J37" s="81">
        <f>0</f>
        <v>0</v>
      </c>
      <c r="L37" s="28"/>
    </row>
    <row r="38" spans="2:12" s="1" customFormat="1" ht="14.45" hidden="1" customHeight="1" x14ac:dyDescent="0.2">
      <c r="B38" s="28"/>
      <c r="E38" s="25" t="s">
        <v>42</v>
      </c>
      <c r="F38" s="81">
        <f>ROUND((SUM(BH121:BH123)),  2)</f>
        <v>0</v>
      </c>
      <c r="I38" s="92">
        <v>0.15</v>
      </c>
      <c r="J38" s="81">
        <f>0</f>
        <v>0</v>
      </c>
      <c r="L38" s="28"/>
    </row>
    <row r="39" spans="2:12" s="1" customFormat="1" ht="14.45" hidden="1" customHeight="1" x14ac:dyDescent="0.2">
      <c r="B39" s="28"/>
      <c r="E39" s="25" t="s">
        <v>43</v>
      </c>
      <c r="F39" s="81">
        <f>ROUND((SUM(BI121:BI123)),  2)</f>
        <v>0</v>
      </c>
      <c r="I39" s="92">
        <v>0</v>
      </c>
      <c r="J39" s="81">
        <f>0</f>
        <v>0</v>
      </c>
      <c r="L39" s="28"/>
    </row>
    <row r="40" spans="2:12" s="1" customFormat="1" ht="6.95" customHeight="1" x14ac:dyDescent="0.2">
      <c r="B40" s="28"/>
      <c r="L40" s="28"/>
    </row>
    <row r="41" spans="2:12" s="1" customFormat="1" ht="25.35" customHeight="1" x14ac:dyDescent="0.2">
      <c r="B41" s="28"/>
      <c r="C41" s="93"/>
      <c r="D41" s="94" t="s">
        <v>44</v>
      </c>
      <c r="E41" s="53"/>
      <c r="F41" s="53"/>
      <c r="G41" s="95" t="s">
        <v>45</v>
      </c>
      <c r="H41" s="96" t="s">
        <v>46</v>
      </c>
      <c r="I41" s="53"/>
      <c r="J41" s="97">
        <f>SUM(J32:J39)</f>
        <v>0</v>
      </c>
      <c r="K41" s="98"/>
      <c r="L41" s="28"/>
    </row>
    <row r="42" spans="2:12" s="1" customFormat="1" ht="14.45" customHeight="1" x14ac:dyDescent="0.2">
      <c r="B42" s="28"/>
      <c r="L42" s="28"/>
    </row>
    <row r="43" spans="2:12" ht="14.45" customHeight="1" x14ac:dyDescent="0.2">
      <c r="B43" s="19"/>
      <c r="L43" s="19"/>
    </row>
    <row r="44" spans="2:12" ht="14.45" customHeight="1" x14ac:dyDescent="0.2">
      <c r="B44" s="19"/>
      <c r="L44" s="19"/>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ht="14.45" customHeight="1" x14ac:dyDescent="0.2">
      <c r="B49" s="19"/>
      <c r="L49" s="19"/>
    </row>
    <row r="50" spans="2:12" s="1" customFormat="1" ht="14.45" customHeight="1" x14ac:dyDescent="0.2">
      <c r="B50" s="28"/>
      <c r="D50" s="37" t="s">
        <v>47</v>
      </c>
      <c r="E50" s="38"/>
      <c r="F50" s="38"/>
      <c r="G50" s="37" t="s">
        <v>48</v>
      </c>
      <c r="H50" s="38"/>
      <c r="I50" s="38"/>
      <c r="J50" s="38"/>
      <c r="K50" s="38"/>
      <c r="L50" s="28"/>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x14ac:dyDescent="0.2">
      <c r="B60" s="19"/>
      <c r="L60" s="19"/>
    </row>
    <row r="61" spans="2:12" s="1" customFormat="1" ht="12.75" x14ac:dyDescent="0.2">
      <c r="B61" s="28"/>
      <c r="D61" s="39" t="s">
        <v>49</v>
      </c>
      <c r="E61" s="30"/>
      <c r="F61" s="99" t="s">
        <v>50</v>
      </c>
      <c r="G61" s="39" t="s">
        <v>49</v>
      </c>
      <c r="H61" s="30"/>
      <c r="I61" s="30"/>
      <c r="J61" s="100" t="s">
        <v>50</v>
      </c>
      <c r="K61" s="30"/>
      <c r="L61" s="28"/>
    </row>
    <row r="62" spans="2:12" x14ac:dyDescent="0.2">
      <c r="B62" s="19"/>
      <c r="L62" s="19"/>
    </row>
    <row r="63" spans="2:12" x14ac:dyDescent="0.2">
      <c r="B63" s="19"/>
      <c r="L63" s="19"/>
    </row>
    <row r="64" spans="2:12" x14ac:dyDescent="0.2">
      <c r="B64" s="19"/>
      <c r="L64" s="19"/>
    </row>
    <row r="65" spans="2:12" s="1" customFormat="1" ht="12.75" x14ac:dyDescent="0.2">
      <c r="B65" s="28"/>
      <c r="D65" s="37" t="s">
        <v>51</v>
      </c>
      <c r="E65" s="38"/>
      <c r="F65" s="38"/>
      <c r="G65" s="37" t="s">
        <v>52</v>
      </c>
      <c r="H65" s="38"/>
      <c r="I65" s="38"/>
      <c r="J65" s="38"/>
      <c r="K65" s="38"/>
      <c r="L65" s="28"/>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x14ac:dyDescent="0.2">
      <c r="B75" s="19"/>
      <c r="L75" s="19"/>
    </row>
    <row r="76" spans="2:12" s="1" customFormat="1" ht="12.75" x14ac:dyDescent="0.2">
      <c r="B76" s="28"/>
      <c r="D76" s="39" t="s">
        <v>49</v>
      </c>
      <c r="E76" s="30"/>
      <c r="F76" s="99" t="s">
        <v>50</v>
      </c>
      <c r="G76" s="39" t="s">
        <v>49</v>
      </c>
      <c r="H76" s="30"/>
      <c r="I76" s="30"/>
      <c r="J76" s="100" t="s">
        <v>50</v>
      </c>
      <c r="K76" s="30"/>
      <c r="L76" s="28"/>
    </row>
    <row r="77" spans="2:12" s="1" customFormat="1" ht="14.45" customHeight="1" x14ac:dyDescent="0.2">
      <c r="B77" s="40"/>
      <c r="C77" s="41"/>
      <c r="D77" s="41"/>
      <c r="E77" s="41"/>
      <c r="F77" s="41"/>
      <c r="G77" s="41"/>
      <c r="H77" s="41"/>
      <c r="I77" s="41"/>
      <c r="J77" s="41"/>
      <c r="K77" s="41"/>
      <c r="L77" s="28"/>
    </row>
    <row r="81" spans="2:12" s="1" customFormat="1" ht="6.95" customHeight="1" x14ac:dyDescent="0.2">
      <c r="B81" s="42"/>
      <c r="C81" s="43"/>
      <c r="D81" s="43"/>
      <c r="E81" s="43"/>
      <c r="F81" s="43"/>
      <c r="G81" s="43"/>
      <c r="H81" s="43"/>
      <c r="I81" s="43"/>
      <c r="J81" s="43"/>
      <c r="K81" s="43"/>
      <c r="L81" s="28"/>
    </row>
    <row r="82" spans="2:12" s="1" customFormat="1" ht="24.95" customHeight="1" x14ac:dyDescent="0.2">
      <c r="B82" s="28"/>
      <c r="C82" s="20" t="s">
        <v>131</v>
      </c>
      <c r="L82" s="28"/>
    </row>
    <row r="83" spans="2:12" s="1" customFormat="1" ht="6.95" customHeight="1" x14ac:dyDescent="0.2">
      <c r="B83" s="28"/>
      <c r="L83" s="28"/>
    </row>
    <row r="84" spans="2:12" s="1" customFormat="1" ht="12" customHeight="1" x14ac:dyDescent="0.2">
      <c r="B84" s="28"/>
      <c r="C84" s="25" t="s">
        <v>14</v>
      </c>
      <c r="L84" s="28"/>
    </row>
    <row r="85" spans="2:12" s="1" customFormat="1" ht="16.5" customHeight="1" x14ac:dyDescent="0.2">
      <c r="B85" s="28"/>
      <c r="E85" s="340" t="str">
        <f>E7</f>
        <v>NOVÝ ZDROJ KYSLÍKU</v>
      </c>
      <c r="F85" s="341"/>
      <c r="G85" s="341"/>
      <c r="H85" s="341"/>
      <c r="L85" s="28"/>
    </row>
    <row r="86" spans="2:12" ht="12" customHeight="1" x14ac:dyDescent="0.2">
      <c r="B86" s="19"/>
      <c r="C86" s="25" t="s">
        <v>124</v>
      </c>
      <c r="L86" s="19"/>
    </row>
    <row r="87" spans="2:12" s="1" customFormat="1" ht="16.5" customHeight="1" x14ac:dyDescent="0.2">
      <c r="B87" s="28"/>
      <c r="E87" s="340" t="s">
        <v>125</v>
      </c>
      <c r="F87" s="339"/>
      <c r="G87" s="339"/>
      <c r="H87" s="339"/>
      <c r="L87" s="28"/>
    </row>
    <row r="88" spans="2:12" s="1" customFormat="1" ht="12" customHeight="1" x14ac:dyDescent="0.2">
      <c r="B88" s="28"/>
      <c r="C88" s="25" t="s">
        <v>126</v>
      </c>
      <c r="L88" s="28"/>
    </row>
    <row r="89" spans="2:12" s="1" customFormat="1" ht="16.5" customHeight="1" x14ac:dyDescent="0.2">
      <c r="B89" s="28"/>
      <c r="E89" s="326" t="str">
        <f>E11</f>
        <v>D.2-01.1 - Technologie kyslíku</v>
      </c>
      <c r="F89" s="339"/>
      <c r="G89" s="339"/>
      <c r="H89" s="339"/>
      <c r="L89" s="28"/>
    </row>
    <row r="90" spans="2:12" s="1" customFormat="1" ht="6.95" customHeight="1" x14ac:dyDescent="0.2">
      <c r="B90" s="28"/>
      <c r="L90" s="28"/>
    </row>
    <row r="91" spans="2:12" s="1" customFormat="1" ht="12" customHeight="1" x14ac:dyDescent="0.2">
      <c r="B91" s="28"/>
      <c r="C91" s="25" t="s">
        <v>18</v>
      </c>
      <c r="F91" s="23" t="str">
        <f>F14</f>
        <v xml:space="preserve"> </v>
      </c>
      <c r="I91" s="25" t="s">
        <v>20</v>
      </c>
      <c r="J91" s="48" t="str">
        <f>IF(J14="","",J14)</f>
        <v>14. 6. 2023</v>
      </c>
      <c r="L91" s="28"/>
    </row>
    <row r="92" spans="2:12" s="1" customFormat="1" ht="6.95" customHeight="1" x14ac:dyDescent="0.2">
      <c r="B92" s="28"/>
      <c r="L92" s="28"/>
    </row>
    <row r="93" spans="2:12" s="1" customFormat="1" ht="15.2" customHeight="1" x14ac:dyDescent="0.2">
      <c r="B93" s="28"/>
      <c r="C93" s="25" t="s">
        <v>22</v>
      </c>
      <c r="F93" s="23" t="str">
        <f>E17</f>
        <v>KRÁLOVÉHRADECKÝ KRAJ</v>
      </c>
      <c r="I93" s="25" t="s">
        <v>28</v>
      </c>
      <c r="J93" s="26" t="str">
        <f>E23</f>
        <v>KANIA a.s.</v>
      </c>
      <c r="L93" s="28"/>
    </row>
    <row r="94" spans="2:12" s="1" customFormat="1" ht="15.2" customHeight="1" x14ac:dyDescent="0.2">
      <c r="B94" s="28"/>
      <c r="C94" s="25" t="s">
        <v>26</v>
      </c>
      <c r="F94" s="23" t="str">
        <f>IF(E20="","",E20)</f>
        <v>Na základě výběrového řízení</v>
      </c>
      <c r="I94" s="25" t="s">
        <v>31</v>
      </c>
      <c r="J94" s="26" t="str">
        <f>E26</f>
        <v xml:space="preserve"> </v>
      </c>
      <c r="L94" s="28"/>
    </row>
    <row r="95" spans="2:12" s="1" customFormat="1" ht="10.35" customHeight="1" x14ac:dyDescent="0.2">
      <c r="B95" s="28"/>
      <c r="L95" s="28"/>
    </row>
    <row r="96" spans="2:12" s="1" customFormat="1" ht="29.25" customHeight="1" x14ac:dyDescent="0.2">
      <c r="B96" s="28"/>
      <c r="C96" s="101" t="s">
        <v>132</v>
      </c>
      <c r="D96" s="93"/>
      <c r="E96" s="93"/>
      <c r="F96" s="93"/>
      <c r="G96" s="93"/>
      <c r="H96" s="93"/>
      <c r="I96" s="93"/>
      <c r="J96" s="102" t="s">
        <v>133</v>
      </c>
      <c r="K96" s="93"/>
      <c r="L96" s="28"/>
    </row>
    <row r="97" spans="2:47" s="1" customFormat="1" ht="10.35" customHeight="1" x14ac:dyDescent="0.2">
      <c r="B97" s="28"/>
      <c r="L97" s="28"/>
    </row>
    <row r="98" spans="2:47" s="1" customFormat="1" ht="22.9" customHeight="1" x14ac:dyDescent="0.2">
      <c r="B98" s="28"/>
      <c r="C98" s="103" t="s">
        <v>134</v>
      </c>
      <c r="J98" s="62">
        <f>J121</f>
        <v>0</v>
      </c>
      <c r="L98" s="28"/>
      <c r="AU98" s="16" t="s">
        <v>135</v>
      </c>
    </row>
    <row r="99" spans="2:47" s="8" customFormat="1" ht="24.95" customHeight="1" x14ac:dyDescent="0.2">
      <c r="B99" s="104"/>
      <c r="D99" s="105" t="s">
        <v>1328</v>
      </c>
      <c r="E99" s="106"/>
      <c r="F99" s="106"/>
      <c r="G99" s="106"/>
      <c r="H99" s="106"/>
      <c r="I99" s="106"/>
      <c r="J99" s="107">
        <f>J122</f>
        <v>0</v>
      </c>
      <c r="L99" s="104"/>
    </row>
    <row r="100" spans="2:47" s="1" customFormat="1" ht="21.75" customHeight="1" x14ac:dyDescent="0.2">
      <c r="B100" s="28"/>
      <c r="L100" s="28"/>
    </row>
    <row r="101" spans="2:47" s="1" customFormat="1" ht="6.95" customHeight="1" x14ac:dyDescent="0.2">
      <c r="B101" s="40"/>
      <c r="C101" s="41"/>
      <c r="D101" s="41"/>
      <c r="E101" s="41"/>
      <c r="F101" s="41"/>
      <c r="G101" s="41"/>
      <c r="H101" s="41"/>
      <c r="I101" s="41"/>
      <c r="J101" s="41"/>
      <c r="K101" s="41"/>
      <c r="L101" s="28"/>
    </row>
    <row r="105" spans="2:47" s="1" customFormat="1" ht="6.95" customHeight="1" x14ac:dyDescent="0.2">
      <c r="B105" s="42"/>
      <c r="C105" s="43"/>
      <c r="D105" s="43"/>
      <c r="E105" s="43"/>
      <c r="F105" s="43"/>
      <c r="G105" s="43"/>
      <c r="H105" s="43"/>
      <c r="I105" s="43"/>
      <c r="J105" s="43"/>
      <c r="K105" s="43"/>
      <c r="L105" s="28"/>
    </row>
    <row r="106" spans="2:47" s="1" customFormat="1" ht="24.95" customHeight="1" x14ac:dyDescent="0.2">
      <c r="B106" s="28"/>
      <c r="C106" s="20" t="s">
        <v>142</v>
      </c>
      <c r="L106" s="28"/>
    </row>
    <row r="107" spans="2:47" s="1" customFormat="1" ht="6.95" customHeight="1" x14ac:dyDescent="0.2">
      <c r="B107" s="28"/>
      <c r="L107" s="28"/>
    </row>
    <row r="108" spans="2:47" s="1" customFormat="1" ht="12" customHeight="1" x14ac:dyDescent="0.2">
      <c r="B108" s="28"/>
      <c r="C108" s="25" t="s">
        <v>14</v>
      </c>
      <c r="L108" s="28"/>
    </row>
    <row r="109" spans="2:47" s="1" customFormat="1" ht="16.5" customHeight="1" x14ac:dyDescent="0.2">
      <c r="B109" s="28"/>
      <c r="E109" s="340" t="str">
        <f>E7</f>
        <v>NOVÝ ZDROJ KYSLÍKU</v>
      </c>
      <c r="F109" s="341"/>
      <c r="G109" s="341"/>
      <c r="H109" s="341"/>
      <c r="L109" s="28"/>
    </row>
    <row r="110" spans="2:47" ht="12" customHeight="1" x14ac:dyDescent="0.2">
      <c r="B110" s="19"/>
      <c r="C110" s="25" t="s">
        <v>124</v>
      </c>
      <c r="L110" s="19"/>
    </row>
    <row r="111" spans="2:47" s="1" customFormat="1" ht="16.5" customHeight="1" x14ac:dyDescent="0.2">
      <c r="B111" s="28"/>
      <c r="E111" s="340" t="s">
        <v>125</v>
      </c>
      <c r="F111" s="339"/>
      <c r="G111" s="339"/>
      <c r="H111" s="339"/>
      <c r="L111" s="28"/>
    </row>
    <row r="112" spans="2:47" s="1" customFormat="1" ht="12" customHeight="1" x14ac:dyDescent="0.2">
      <c r="B112" s="28"/>
      <c r="C112" s="25" t="s">
        <v>126</v>
      </c>
      <c r="L112" s="28"/>
    </row>
    <row r="113" spans="2:65" s="1" customFormat="1" ht="16.5" customHeight="1" x14ac:dyDescent="0.2">
      <c r="B113" s="28"/>
      <c r="E113" s="326" t="str">
        <f>E11</f>
        <v>D.2-01.1 - Technologie kyslíku</v>
      </c>
      <c r="F113" s="339"/>
      <c r="G113" s="339"/>
      <c r="H113" s="339"/>
      <c r="L113" s="28"/>
    </row>
    <row r="114" spans="2:65" s="1" customFormat="1" ht="6.95" customHeight="1" x14ac:dyDescent="0.2">
      <c r="B114" s="28"/>
      <c r="L114" s="28"/>
    </row>
    <row r="115" spans="2:65" s="1" customFormat="1" ht="12" customHeight="1" x14ac:dyDescent="0.2">
      <c r="B115" s="28"/>
      <c r="C115" s="25" t="s">
        <v>18</v>
      </c>
      <c r="F115" s="23" t="str">
        <f>F14</f>
        <v xml:space="preserve"> </v>
      </c>
      <c r="I115" s="25" t="s">
        <v>20</v>
      </c>
      <c r="J115" s="48" t="str">
        <f>IF(J14="","",J14)</f>
        <v>14. 6. 2023</v>
      </c>
      <c r="L115" s="28"/>
    </row>
    <row r="116" spans="2:65" s="1" customFormat="1" ht="6.95" customHeight="1" x14ac:dyDescent="0.2">
      <c r="B116" s="28"/>
      <c r="L116" s="28"/>
    </row>
    <row r="117" spans="2:65" s="1" customFormat="1" ht="15.2" customHeight="1" x14ac:dyDescent="0.2">
      <c r="B117" s="28"/>
      <c r="C117" s="25" t="s">
        <v>22</v>
      </c>
      <c r="F117" s="23" t="str">
        <f>E17</f>
        <v>KRÁLOVÉHRADECKÝ KRAJ</v>
      </c>
      <c r="I117" s="25" t="s">
        <v>28</v>
      </c>
      <c r="J117" s="26" t="str">
        <f>E23</f>
        <v>KANIA a.s.</v>
      </c>
      <c r="L117" s="28"/>
    </row>
    <row r="118" spans="2:65" s="1" customFormat="1" ht="15.2" customHeight="1" x14ac:dyDescent="0.2">
      <c r="B118" s="28"/>
      <c r="C118" s="25" t="s">
        <v>26</v>
      </c>
      <c r="F118" s="23" t="str">
        <f>IF(E20="","",E20)</f>
        <v>Na základě výběrového řízení</v>
      </c>
      <c r="I118" s="25" t="s">
        <v>31</v>
      </c>
      <c r="J118" s="26" t="str">
        <f>E26</f>
        <v xml:space="preserve"> </v>
      </c>
      <c r="L118" s="28"/>
    </row>
    <row r="119" spans="2:65" s="1" customFormat="1" ht="10.35" customHeight="1" x14ac:dyDescent="0.2">
      <c r="B119" s="28"/>
      <c r="L119" s="28"/>
    </row>
    <row r="120" spans="2:65" s="10" customFormat="1" ht="29.25" customHeight="1" x14ac:dyDescent="0.2">
      <c r="B120" s="112"/>
      <c r="C120" s="113" t="s">
        <v>143</v>
      </c>
      <c r="D120" s="114" t="s">
        <v>59</v>
      </c>
      <c r="E120" s="114" t="s">
        <v>55</v>
      </c>
      <c r="F120" s="114" t="s">
        <v>56</v>
      </c>
      <c r="G120" s="114" t="s">
        <v>144</v>
      </c>
      <c r="H120" s="114" t="s">
        <v>145</v>
      </c>
      <c r="I120" s="114" t="s">
        <v>146</v>
      </c>
      <c r="J120" s="114" t="s">
        <v>133</v>
      </c>
      <c r="K120" s="115" t="s">
        <v>147</v>
      </c>
      <c r="L120" s="112"/>
      <c r="M120" s="55" t="s">
        <v>1</v>
      </c>
      <c r="N120" s="56" t="s">
        <v>38</v>
      </c>
      <c r="O120" s="56" t="s">
        <v>148</v>
      </c>
      <c r="P120" s="56" t="s">
        <v>149</v>
      </c>
      <c r="Q120" s="56" t="s">
        <v>150</v>
      </c>
      <c r="R120" s="56" t="s">
        <v>151</v>
      </c>
      <c r="S120" s="56" t="s">
        <v>152</v>
      </c>
      <c r="T120" s="57" t="s">
        <v>153</v>
      </c>
    </row>
    <row r="121" spans="2:65" s="1" customFormat="1" ht="22.9" customHeight="1" x14ac:dyDescent="0.25">
      <c r="B121" s="28"/>
      <c r="C121" s="60" t="s">
        <v>154</v>
      </c>
      <c r="J121" s="116">
        <f>BK121</f>
        <v>0</v>
      </c>
      <c r="L121" s="28"/>
      <c r="M121" s="58"/>
      <c r="N121" s="49"/>
      <c r="O121" s="49"/>
      <c r="P121" s="117">
        <f>P122</f>
        <v>0</v>
      </c>
      <c r="Q121" s="49"/>
      <c r="R121" s="117">
        <f>R122</f>
        <v>0</v>
      </c>
      <c r="S121" s="49"/>
      <c r="T121" s="118">
        <f>T122</f>
        <v>0</v>
      </c>
      <c r="AT121" s="16" t="s">
        <v>73</v>
      </c>
      <c r="AU121" s="16" t="s">
        <v>135</v>
      </c>
      <c r="BK121" s="119">
        <f>BK122</f>
        <v>0</v>
      </c>
    </row>
    <row r="122" spans="2:65" s="11" customFormat="1" ht="25.9" customHeight="1" x14ac:dyDescent="0.2">
      <c r="B122" s="120"/>
      <c r="D122" s="121" t="s">
        <v>73</v>
      </c>
      <c r="E122" s="122" t="s">
        <v>835</v>
      </c>
      <c r="F122" s="122" t="s">
        <v>1329</v>
      </c>
      <c r="J122" s="123">
        <f>BK122</f>
        <v>0</v>
      </c>
      <c r="L122" s="120"/>
      <c r="M122" s="124"/>
      <c r="P122" s="125">
        <f>P123</f>
        <v>0</v>
      </c>
      <c r="R122" s="125">
        <f>R123</f>
        <v>0</v>
      </c>
      <c r="T122" s="126">
        <f>T123</f>
        <v>0</v>
      </c>
      <c r="AR122" s="121" t="s">
        <v>165</v>
      </c>
      <c r="AT122" s="127" t="s">
        <v>73</v>
      </c>
      <c r="AU122" s="127" t="s">
        <v>74</v>
      </c>
      <c r="AY122" s="121" t="s">
        <v>157</v>
      </c>
      <c r="BK122" s="128">
        <f>BK123</f>
        <v>0</v>
      </c>
    </row>
    <row r="123" spans="2:65" s="1" customFormat="1" ht="16.5" customHeight="1" x14ac:dyDescent="0.2">
      <c r="B123" s="131"/>
      <c r="C123" s="132" t="s">
        <v>81</v>
      </c>
      <c r="D123" s="132" t="s">
        <v>160</v>
      </c>
      <c r="E123" s="133" t="s">
        <v>1037</v>
      </c>
      <c r="F123" s="134" t="s">
        <v>1330</v>
      </c>
      <c r="G123" s="135" t="s">
        <v>163</v>
      </c>
      <c r="H123" s="136">
        <v>1</v>
      </c>
      <c r="I123" s="137">
        <f>'stanice KOV'!G62</f>
        <v>0</v>
      </c>
      <c r="J123" s="137">
        <f>ROUND(I123*H123,2)</f>
        <v>0</v>
      </c>
      <c r="K123" s="134" t="s">
        <v>1</v>
      </c>
      <c r="L123" s="28"/>
      <c r="M123" s="179" t="s">
        <v>1</v>
      </c>
      <c r="N123" s="180" t="s">
        <v>39</v>
      </c>
      <c r="O123" s="181">
        <v>0</v>
      </c>
      <c r="P123" s="181">
        <f>O123*H123</f>
        <v>0</v>
      </c>
      <c r="Q123" s="181">
        <v>0</v>
      </c>
      <c r="R123" s="181">
        <f>Q123*H123</f>
        <v>0</v>
      </c>
      <c r="S123" s="181">
        <v>0</v>
      </c>
      <c r="T123" s="182">
        <f>S123*H123</f>
        <v>0</v>
      </c>
      <c r="AR123" s="142" t="s">
        <v>839</v>
      </c>
      <c r="AT123" s="142" t="s">
        <v>160</v>
      </c>
      <c r="AU123" s="142" t="s">
        <v>81</v>
      </c>
      <c r="AY123" s="16" t="s">
        <v>157</v>
      </c>
      <c r="BE123" s="143">
        <f>IF(N123="základní",J123,0)</f>
        <v>0</v>
      </c>
      <c r="BF123" s="143">
        <f>IF(N123="snížená",J123,0)</f>
        <v>0</v>
      </c>
      <c r="BG123" s="143">
        <f>IF(N123="zákl. přenesená",J123,0)</f>
        <v>0</v>
      </c>
      <c r="BH123" s="143">
        <f>IF(N123="sníž. přenesená",J123,0)</f>
        <v>0</v>
      </c>
      <c r="BI123" s="143">
        <f>IF(N123="nulová",J123,0)</f>
        <v>0</v>
      </c>
      <c r="BJ123" s="16" t="s">
        <v>81</v>
      </c>
      <c r="BK123" s="143">
        <f>ROUND(I123*H123,2)</f>
        <v>0</v>
      </c>
      <c r="BL123" s="16" t="s">
        <v>839</v>
      </c>
      <c r="BM123" s="142" t="s">
        <v>1331</v>
      </c>
    </row>
    <row r="124" spans="2:65" s="1" customFormat="1" ht="6.95" customHeight="1" x14ac:dyDescent="0.2">
      <c r="B124" s="40"/>
      <c r="C124" s="41"/>
      <c r="D124" s="41"/>
      <c r="E124" s="41"/>
      <c r="F124" s="41"/>
      <c r="G124" s="41"/>
      <c r="H124" s="41"/>
      <c r="I124" s="41"/>
      <c r="J124" s="41"/>
      <c r="K124" s="41"/>
      <c r="L124" s="28"/>
    </row>
  </sheetData>
  <autoFilter ref="C120:K123" xr:uid="{00000000-0009-0000-0000-000009000000}"/>
  <mergeCells count="11">
    <mergeCell ref="L2:V2"/>
    <mergeCell ref="E87:H87"/>
    <mergeCell ref="E89:H89"/>
    <mergeCell ref="E109:H109"/>
    <mergeCell ref="E111:H111"/>
    <mergeCell ref="E113:H113"/>
    <mergeCell ref="E7:H7"/>
    <mergeCell ref="E9:H9"/>
    <mergeCell ref="E11:H11"/>
    <mergeCell ref="E29:H29"/>
    <mergeCell ref="E85:H85"/>
  </mergeCells>
  <pageMargins left="0.39374999999999999" right="0.39374999999999999" top="0.39374999999999999" bottom="0.39374999999999999" header="0" footer="0"/>
  <pageSetup paperSize="9" scale="58" fitToHeight="100" orientation="portrait"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09197-DF6A-42C1-BDB2-3DBDE396C367}">
  <sheetPr>
    <tabColor rgb="FF00B0F0"/>
    <pageSetUpPr fitToPage="1"/>
  </sheetPr>
  <dimension ref="A1:J72"/>
  <sheetViews>
    <sheetView zoomScaleNormal="100" zoomScaleSheetLayoutView="100" workbookViewId="0">
      <selection activeCell="C69" sqref="C69"/>
    </sheetView>
  </sheetViews>
  <sheetFormatPr defaultRowHeight="12.75" x14ac:dyDescent="0.2"/>
  <cols>
    <col min="1" max="1" width="25.6640625" style="222" customWidth="1"/>
    <col min="2" max="2" width="74" style="188" customWidth="1"/>
    <col min="3" max="4" width="12.6640625" style="186" customWidth="1"/>
    <col min="5" max="5" width="15.1640625" style="187" customWidth="1"/>
    <col min="6" max="6" width="14.5" style="186" customWidth="1"/>
    <col min="7" max="7" width="16.83203125" style="186" customWidth="1"/>
    <col min="8" max="8" width="17.1640625" style="186" customWidth="1"/>
    <col min="9" max="9" width="6.33203125" style="188" customWidth="1"/>
    <col min="10" max="254" width="9.1640625" style="188"/>
    <col min="255" max="255" width="25.6640625" style="188" customWidth="1"/>
    <col min="256" max="256" width="72.5" style="188" customWidth="1"/>
    <col min="257" max="258" width="12.6640625" style="188" customWidth="1"/>
    <col min="259" max="260" width="15.1640625" style="188" customWidth="1"/>
    <col min="261" max="262" width="14.5" style="188" customWidth="1"/>
    <col min="263" max="263" width="16.83203125" style="188" customWidth="1"/>
    <col min="264" max="264" width="17.1640625" style="188" customWidth="1"/>
    <col min="265" max="265" width="6.33203125" style="188" customWidth="1"/>
    <col min="266" max="510" width="9.1640625" style="188"/>
    <col min="511" max="511" width="25.6640625" style="188" customWidth="1"/>
    <col min="512" max="512" width="72.5" style="188" customWidth="1"/>
    <col min="513" max="514" width="12.6640625" style="188" customWidth="1"/>
    <col min="515" max="516" width="15.1640625" style="188" customWidth="1"/>
    <col min="517" max="518" width="14.5" style="188" customWidth="1"/>
    <col min="519" max="519" width="16.83203125" style="188" customWidth="1"/>
    <col min="520" max="520" width="17.1640625" style="188" customWidth="1"/>
    <col min="521" max="521" width="6.33203125" style="188" customWidth="1"/>
    <col min="522" max="766" width="9.1640625" style="188"/>
    <col min="767" max="767" width="25.6640625" style="188" customWidth="1"/>
    <col min="768" max="768" width="72.5" style="188" customWidth="1"/>
    <col min="769" max="770" width="12.6640625" style="188" customWidth="1"/>
    <col min="771" max="772" width="15.1640625" style="188" customWidth="1"/>
    <col min="773" max="774" width="14.5" style="188" customWidth="1"/>
    <col min="775" max="775" width="16.83203125" style="188" customWidth="1"/>
    <col min="776" max="776" width="17.1640625" style="188" customWidth="1"/>
    <col min="777" max="777" width="6.33203125" style="188" customWidth="1"/>
    <col min="778" max="1022" width="9.1640625" style="188"/>
    <col min="1023" max="1023" width="25.6640625" style="188" customWidth="1"/>
    <col min="1024" max="1024" width="72.5" style="188" customWidth="1"/>
    <col min="1025" max="1026" width="12.6640625" style="188" customWidth="1"/>
    <col min="1027" max="1028" width="15.1640625" style="188" customWidth="1"/>
    <col min="1029" max="1030" width="14.5" style="188" customWidth="1"/>
    <col min="1031" max="1031" width="16.83203125" style="188" customWidth="1"/>
    <col min="1032" max="1032" width="17.1640625" style="188" customWidth="1"/>
    <col min="1033" max="1033" width="6.33203125" style="188" customWidth="1"/>
    <col min="1034" max="1278" width="9.1640625" style="188"/>
    <col min="1279" max="1279" width="25.6640625" style="188" customWidth="1"/>
    <col min="1280" max="1280" width="72.5" style="188" customWidth="1"/>
    <col min="1281" max="1282" width="12.6640625" style="188" customWidth="1"/>
    <col min="1283" max="1284" width="15.1640625" style="188" customWidth="1"/>
    <col min="1285" max="1286" width="14.5" style="188" customWidth="1"/>
    <col min="1287" max="1287" width="16.83203125" style="188" customWidth="1"/>
    <col min="1288" max="1288" width="17.1640625" style="188" customWidth="1"/>
    <col min="1289" max="1289" width="6.33203125" style="188" customWidth="1"/>
    <col min="1290" max="1534" width="9.1640625" style="188"/>
    <col min="1535" max="1535" width="25.6640625" style="188" customWidth="1"/>
    <col min="1536" max="1536" width="72.5" style="188" customWidth="1"/>
    <col min="1537" max="1538" width="12.6640625" style="188" customWidth="1"/>
    <col min="1539" max="1540" width="15.1640625" style="188" customWidth="1"/>
    <col min="1541" max="1542" width="14.5" style="188" customWidth="1"/>
    <col min="1543" max="1543" width="16.83203125" style="188" customWidth="1"/>
    <col min="1544" max="1544" width="17.1640625" style="188" customWidth="1"/>
    <col min="1545" max="1545" width="6.33203125" style="188" customWidth="1"/>
    <col min="1546" max="1790" width="9.1640625" style="188"/>
    <col min="1791" max="1791" width="25.6640625" style="188" customWidth="1"/>
    <col min="1792" max="1792" width="72.5" style="188" customWidth="1"/>
    <col min="1793" max="1794" width="12.6640625" style="188" customWidth="1"/>
    <col min="1795" max="1796" width="15.1640625" style="188" customWidth="1"/>
    <col min="1797" max="1798" width="14.5" style="188" customWidth="1"/>
    <col min="1799" max="1799" width="16.83203125" style="188" customWidth="1"/>
    <col min="1800" max="1800" width="17.1640625" style="188" customWidth="1"/>
    <col min="1801" max="1801" width="6.33203125" style="188" customWidth="1"/>
    <col min="1802" max="2046" width="9.1640625" style="188"/>
    <col min="2047" max="2047" width="25.6640625" style="188" customWidth="1"/>
    <col min="2048" max="2048" width="72.5" style="188" customWidth="1"/>
    <col min="2049" max="2050" width="12.6640625" style="188" customWidth="1"/>
    <col min="2051" max="2052" width="15.1640625" style="188" customWidth="1"/>
    <col min="2053" max="2054" width="14.5" style="188" customWidth="1"/>
    <col min="2055" max="2055" width="16.83203125" style="188" customWidth="1"/>
    <col min="2056" max="2056" width="17.1640625" style="188" customWidth="1"/>
    <col min="2057" max="2057" width="6.33203125" style="188" customWidth="1"/>
    <col min="2058" max="2302" width="9.1640625" style="188"/>
    <col min="2303" max="2303" width="25.6640625" style="188" customWidth="1"/>
    <col min="2304" max="2304" width="72.5" style="188" customWidth="1"/>
    <col min="2305" max="2306" width="12.6640625" style="188" customWidth="1"/>
    <col min="2307" max="2308" width="15.1640625" style="188" customWidth="1"/>
    <col min="2309" max="2310" width="14.5" style="188" customWidth="1"/>
    <col min="2311" max="2311" width="16.83203125" style="188" customWidth="1"/>
    <col min="2312" max="2312" width="17.1640625" style="188" customWidth="1"/>
    <col min="2313" max="2313" width="6.33203125" style="188" customWidth="1"/>
    <col min="2314" max="2558" width="9.1640625" style="188"/>
    <col min="2559" max="2559" width="25.6640625" style="188" customWidth="1"/>
    <col min="2560" max="2560" width="72.5" style="188" customWidth="1"/>
    <col min="2561" max="2562" width="12.6640625" style="188" customWidth="1"/>
    <col min="2563" max="2564" width="15.1640625" style="188" customWidth="1"/>
    <col min="2565" max="2566" width="14.5" style="188" customWidth="1"/>
    <col min="2567" max="2567" width="16.83203125" style="188" customWidth="1"/>
    <col min="2568" max="2568" width="17.1640625" style="188" customWidth="1"/>
    <col min="2569" max="2569" width="6.33203125" style="188" customWidth="1"/>
    <col min="2570" max="2814" width="9.1640625" style="188"/>
    <col min="2815" max="2815" width="25.6640625" style="188" customWidth="1"/>
    <col min="2816" max="2816" width="72.5" style="188" customWidth="1"/>
    <col min="2817" max="2818" width="12.6640625" style="188" customWidth="1"/>
    <col min="2819" max="2820" width="15.1640625" style="188" customWidth="1"/>
    <col min="2821" max="2822" width="14.5" style="188" customWidth="1"/>
    <col min="2823" max="2823" width="16.83203125" style="188" customWidth="1"/>
    <col min="2824" max="2824" width="17.1640625" style="188" customWidth="1"/>
    <col min="2825" max="2825" width="6.33203125" style="188" customWidth="1"/>
    <col min="2826" max="3070" width="9.1640625" style="188"/>
    <col min="3071" max="3071" width="25.6640625" style="188" customWidth="1"/>
    <col min="3072" max="3072" width="72.5" style="188" customWidth="1"/>
    <col min="3073" max="3074" width="12.6640625" style="188" customWidth="1"/>
    <col min="3075" max="3076" width="15.1640625" style="188" customWidth="1"/>
    <col min="3077" max="3078" width="14.5" style="188" customWidth="1"/>
    <col min="3079" max="3079" width="16.83203125" style="188" customWidth="1"/>
    <col min="3080" max="3080" width="17.1640625" style="188" customWidth="1"/>
    <col min="3081" max="3081" width="6.33203125" style="188" customWidth="1"/>
    <col min="3082" max="3326" width="9.1640625" style="188"/>
    <col min="3327" max="3327" width="25.6640625" style="188" customWidth="1"/>
    <col min="3328" max="3328" width="72.5" style="188" customWidth="1"/>
    <col min="3329" max="3330" width="12.6640625" style="188" customWidth="1"/>
    <col min="3331" max="3332" width="15.1640625" style="188" customWidth="1"/>
    <col min="3333" max="3334" width="14.5" style="188" customWidth="1"/>
    <col min="3335" max="3335" width="16.83203125" style="188" customWidth="1"/>
    <col min="3336" max="3336" width="17.1640625" style="188" customWidth="1"/>
    <col min="3337" max="3337" width="6.33203125" style="188" customWidth="1"/>
    <col min="3338" max="3582" width="9.1640625" style="188"/>
    <col min="3583" max="3583" width="25.6640625" style="188" customWidth="1"/>
    <col min="3584" max="3584" width="72.5" style="188" customWidth="1"/>
    <col min="3585" max="3586" width="12.6640625" style="188" customWidth="1"/>
    <col min="3587" max="3588" width="15.1640625" style="188" customWidth="1"/>
    <col min="3589" max="3590" width="14.5" style="188" customWidth="1"/>
    <col min="3591" max="3591" width="16.83203125" style="188" customWidth="1"/>
    <col min="3592" max="3592" width="17.1640625" style="188" customWidth="1"/>
    <col min="3593" max="3593" width="6.33203125" style="188" customWidth="1"/>
    <col min="3594" max="3838" width="9.1640625" style="188"/>
    <col min="3839" max="3839" width="25.6640625" style="188" customWidth="1"/>
    <col min="3840" max="3840" width="72.5" style="188" customWidth="1"/>
    <col min="3841" max="3842" width="12.6640625" style="188" customWidth="1"/>
    <col min="3843" max="3844" width="15.1640625" style="188" customWidth="1"/>
    <col min="3845" max="3846" width="14.5" style="188" customWidth="1"/>
    <col min="3847" max="3847" width="16.83203125" style="188" customWidth="1"/>
    <col min="3848" max="3848" width="17.1640625" style="188" customWidth="1"/>
    <col min="3849" max="3849" width="6.33203125" style="188" customWidth="1"/>
    <col min="3850" max="4094" width="9.1640625" style="188"/>
    <col min="4095" max="4095" width="25.6640625" style="188" customWidth="1"/>
    <col min="4096" max="4096" width="72.5" style="188" customWidth="1"/>
    <col min="4097" max="4098" width="12.6640625" style="188" customWidth="1"/>
    <col min="4099" max="4100" width="15.1640625" style="188" customWidth="1"/>
    <col min="4101" max="4102" width="14.5" style="188" customWidth="1"/>
    <col min="4103" max="4103" width="16.83203125" style="188" customWidth="1"/>
    <col min="4104" max="4104" width="17.1640625" style="188" customWidth="1"/>
    <col min="4105" max="4105" width="6.33203125" style="188" customWidth="1"/>
    <col min="4106" max="4350" width="9.1640625" style="188"/>
    <col min="4351" max="4351" width="25.6640625" style="188" customWidth="1"/>
    <col min="4352" max="4352" width="72.5" style="188" customWidth="1"/>
    <col min="4353" max="4354" width="12.6640625" style="188" customWidth="1"/>
    <col min="4355" max="4356" width="15.1640625" style="188" customWidth="1"/>
    <col min="4357" max="4358" width="14.5" style="188" customWidth="1"/>
    <col min="4359" max="4359" width="16.83203125" style="188" customWidth="1"/>
    <col min="4360" max="4360" width="17.1640625" style="188" customWidth="1"/>
    <col min="4361" max="4361" width="6.33203125" style="188" customWidth="1"/>
    <col min="4362" max="4606" width="9.1640625" style="188"/>
    <col min="4607" max="4607" width="25.6640625" style="188" customWidth="1"/>
    <col min="4608" max="4608" width="72.5" style="188" customWidth="1"/>
    <col min="4609" max="4610" width="12.6640625" style="188" customWidth="1"/>
    <col min="4611" max="4612" width="15.1640625" style="188" customWidth="1"/>
    <col min="4613" max="4614" width="14.5" style="188" customWidth="1"/>
    <col min="4615" max="4615" width="16.83203125" style="188" customWidth="1"/>
    <col min="4616" max="4616" width="17.1640625" style="188" customWidth="1"/>
    <col min="4617" max="4617" width="6.33203125" style="188" customWidth="1"/>
    <col min="4618" max="4862" width="9.1640625" style="188"/>
    <col min="4863" max="4863" width="25.6640625" style="188" customWidth="1"/>
    <col min="4864" max="4864" width="72.5" style="188" customWidth="1"/>
    <col min="4865" max="4866" width="12.6640625" style="188" customWidth="1"/>
    <col min="4867" max="4868" width="15.1640625" style="188" customWidth="1"/>
    <col min="4869" max="4870" width="14.5" style="188" customWidth="1"/>
    <col min="4871" max="4871" width="16.83203125" style="188" customWidth="1"/>
    <col min="4872" max="4872" width="17.1640625" style="188" customWidth="1"/>
    <col min="4873" max="4873" width="6.33203125" style="188" customWidth="1"/>
    <col min="4874" max="5118" width="9.1640625" style="188"/>
    <col min="5119" max="5119" width="25.6640625" style="188" customWidth="1"/>
    <col min="5120" max="5120" width="72.5" style="188" customWidth="1"/>
    <col min="5121" max="5122" width="12.6640625" style="188" customWidth="1"/>
    <col min="5123" max="5124" width="15.1640625" style="188" customWidth="1"/>
    <col min="5125" max="5126" width="14.5" style="188" customWidth="1"/>
    <col min="5127" max="5127" width="16.83203125" style="188" customWidth="1"/>
    <col min="5128" max="5128" width="17.1640625" style="188" customWidth="1"/>
    <col min="5129" max="5129" width="6.33203125" style="188" customWidth="1"/>
    <col min="5130" max="5374" width="9.1640625" style="188"/>
    <col min="5375" max="5375" width="25.6640625" style="188" customWidth="1"/>
    <col min="5376" max="5376" width="72.5" style="188" customWidth="1"/>
    <col min="5377" max="5378" width="12.6640625" style="188" customWidth="1"/>
    <col min="5379" max="5380" width="15.1640625" style="188" customWidth="1"/>
    <col min="5381" max="5382" width="14.5" style="188" customWidth="1"/>
    <col min="5383" max="5383" width="16.83203125" style="188" customWidth="1"/>
    <col min="5384" max="5384" width="17.1640625" style="188" customWidth="1"/>
    <col min="5385" max="5385" width="6.33203125" style="188" customWidth="1"/>
    <col min="5386" max="5630" width="9.1640625" style="188"/>
    <col min="5631" max="5631" width="25.6640625" style="188" customWidth="1"/>
    <col min="5632" max="5632" width="72.5" style="188" customWidth="1"/>
    <col min="5633" max="5634" width="12.6640625" style="188" customWidth="1"/>
    <col min="5635" max="5636" width="15.1640625" style="188" customWidth="1"/>
    <col min="5637" max="5638" width="14.5" style="188" customWidth="1"/>
    <col min="5639" max="5639" width="16.83203125" style="188" customWidth="1"/>
    <col min="5640" max="5640" width="17.1640625" style="188" customWidth="1"/>
    <col min="5641" max="5641" width="6.33203125" style="188" customWidth="1"/>
    <col min="5642" max="5886" width="9.1640625" style="188"/>
    <col min="5887" max="5887" width="25.6640625" style="188" customWidth="1"/>
    <col min="5888" max="5888" width="72.5" style="188" customWidth="1"/>
    <col min="5889" max="5890" width="12.6640625" style="188" customWidth="1"/>
    <col min="5891" max="5892" width="15.1640625" style="188" customWidth="1"/>
    <col min="5893" max="5894" width="14.5" style="188" customWidth="1"/>
    <col min="5895" max="5895" width="16.83203125" style="188" customWidth="1"/>
    <col min="5896" max="5896" width="17.1640625" style="188" customWidth="1"/>
    <col min="5897" max="5897" width="6.33203125" style="188" customWidth="1"/>
    <col min="5898" max="6142" width="9.1640625" style="188"/>
    <col min="6143" max="6143" width="25.6640625" style="188" customWidth="1"/>
    <col min="6144" max="6144" width="72.5" style="188" customWidth="1"/>
    <col min="6145" max="6146" width="12.6640625" style="188" customWidth="1"/>
    <col min="6147" max="6148" width="15.1640625" style="188" customWidth="1"/>
    <col min="6149" max="6150" width="14.5" style="188" customWidth="1"/>
    <col min="6151" max="6151" width="16.83203125" style="188" customWidth="1"/>
    <col min="6152" max="6152" width="17.1640625" style="188" customWidth="1"/>
    <col min="6153" max="6153" width="6.33203125" style="188" customWidth="1"/>
    <col min="6154" max="6398" width="9.1640625" style="188"/>
    <col min="6399" max="6399" width="25.6640625" style="188" customWidth="1"/>
    <col min="6400" max="6400" width="72.5" style="188" customWidth="1"/>
    <col min="6401" max="6402" width="12.6640625" style="188" customWidth="1"/>
    <col min="6403" max="6404" width="15.1640625" style="188" customWidth="1"/>
    <col min="6405" max="6406" width="14.5" style="188" customWidth="1"/>
    <col min="6407" max="6407" width="16.83203125" style="188" customWidth="1"/>
    <col min="6408" max="6408" width="17.1640625" style="188" customWidth="1"/>
    <col min="6409" max="6409" width="6.33203125" style="188" customWidth="1"/>
    <col min="6410" max="6654" width="9.1640625" style="188"/>
    <col min="6655" max="6655" width="25.6640625" style="188" customWidth="1"/>
    <col min="6656" max="6656" width="72.5" style="188" customWidth="1"/>
    <col min="6657" max="6658" width="12.6640625" style="188" customWidth="1"/>
    <col min="6659" max="6660" width="15.1640625" style="188" customWidth="1"/>
    <col min="6661" max="6662" width="14.5" style="188" customWidth="1"/>
    <col min="6663" max="6663" width="16.83203125" style="188" customWidth="1"/>
    <col min="6664" max="6664" width="17.1640625" style="188" customWidth="1"/>
    <col min="6665" max="6665" width="6.33203125" style="188" customWidth="1"/>
    <col min="6666" max="6910" width="9.1640625" style="188"/>
    <col min="6911" max="6911" width="25.6640625" style="188" customWidth="1"/>
    <col min="6912" max="6912" width="72.5" style="188" customWidth="1"/>
    <col min="6913" max="6914" width="12.6640625" style="188" customWidth="1"/>
    <col min="6915" max="6916" width="15.1640625" style="188" customWidth="1"/>
    <col min="6917" max="6918" width="14.5" style="188" customWidth="1"/>
    <col min="6919" max="6919" width="16.83203125" style="188" customWidth="1"/>
    <col min="6920" max="6920" width="17.1640625" style="188" customWidth="1"/>
    <col min="6921" max="6921" width="6.33203125" style="188" customWidth="1"/>
    <col min="6922" max="7166" width="9.1640625" style="188"/>
    <col min="7167" max="7167" width="25.6640625" style="188" customWidth="1"/>
    <col min="7168" max="7168" width="72.5" style="188" customWidth="1"/>
    <col min="7169" max="7170" width="12.6640625" style="188" customWidth="1"/>
    <col min="7171" max="7172" width="15.1640625" style="188" customWidth="1"/>
    <col min="7173" max="7174" width="14.5" style="188" customWidth="1"/>
    <col min="7175" max="7175" width="16.83203125" style="188" customWidth="1"/>
    <col min="7176" max="7176" width="17.1640625" style="188" customWidth="1"/>
    <col min="7177" max="7177" width="6.33203125" style="188" customWidth="1"/>
    <col min="7178" max="7422" width="9.1640625" style="188"/>
    <col min="7423" max="7423" width="25.6640625" style="188" customWidth="1"/>
    <col min="7424" max="7424" width="72.5" style="188" customWidth="1"/>
    <col min="7425" max="7426" width="12.6640625" style="188" customWidth="1"/>
    <col min="7427" max="7428" width="15.1640625" style="188" customWidth="1"/>
    <col min="7429" max="7430" width="14.5" style="188" customWidth="1"/>
    <col min="7431" max="7431" width="16.83203125" style="188" customWidth="1"/>
    <col min="7432" max="7432" width="17.1640625" style="188" customWidth="1"/>
    <col min="7433" max="7433" width="6.33203125" style="188" customWidth="1"/>
    <col min="7434" max="7678" width="9.1640625" style="188"/>
    <col min="7679" max="7679" width="25.6640625" style="188" customWidth="1"/>
    <col min="7680" max="7680" width="72.5" style="188" customWidth="1"/>
    <col min="7681" max="7682" width="12.6640625" style="188" customWidth="1"/>
    <col min="7683" max="7684" width="15.1640625" style="188" customWidth="1"/>
    <col min="7685" max="7686" width="14.5" style="188" customWidth="1"/>
    <col min="7687" max="7687" width="16.83203125" style="188" customWidth="1"/>
    <col min="7688" max="7688" width="17.1640625" style="188" customWidth="1"/>
    <col min="7689" max="7689" width="6.33203125" style="188" customWidth="1"/>
    <col min="7690" max="7934" width="9.1640625" style="188"/>
    <col min="7935" max="7935" width="25.6640625" style="188" customWidth="1"/>
    <col min="7936" max="7936" width="72.5" style="188" customWidth="1"/>
    <col min="7937" max="7938" width="12.6640625" style="188" customWidth="1"/>
    <col min="7939" max="7940" width="15.1640625" style="188" customWidth="1"/>
    <col min="7941" max="7942" width="14.5" style="188" customWidth="1"/>
    <col min="7943" max="7943" width="16.83203125" style="188" customWidth="1"/>
    <col min="7944" max="7944" width="17.1640625" style="188" customWidth="1"/>
    <col min="7945" max="7945" width="6.33203125" style="188" customWidth="1"/>
    <col min="7946" max="8190" width="9.1640625" style="188"/>
    <col min="8191" max="8191" width="25.6640625" style="188" customWidth="1"/>
    <col min="8192" max="8192" width="72.5" style="188" customWidth="1"/>
    <col min="8193" max="8194" width="12.6640625" style="188" customWidth="1"/>
    <col min="8195" max="8196" width="15.1640625" style="188" customWidth="1"/>
    <col min="8197" max="8198" width="14.5" style="188" customWidth="1"/>
    <col min="8199" max="8199" width="16.83203125" style="188" customWidth="1"/>
    <col min="8200" max="8200" width="17.1640625" style="188" customWidth="1"/>
    <col min="8201" max="8201" width="6.33203125" style="188" customWidth="1"/>
    <col min="8202" max="8446" width="9.1640625" style="188"/>
    <col min="8447" max="8447" width="25.6640625" style="188" customWidth="1"/>
    <col min="8448" max="8448" width="72.5" style="188" customWidth="1"/>
    <col min="8449" max="8450" width="12.6640625" style="188" customWidth="1"/>
    <col min="8451" max="8452" width="15.1640625" style="188" customWidth="1"/>
    <col min="8453" max="8454" width="14.5" style="188" customWidth="1"/>
    <col min="8455" max="8455" width="16.83203125" style="188" customWidth="1"/>
    <col min="8456" max="8456" width="17.1640625" style="188" customWidth="1"/>
    <col min="8457" max="8457" width="6.33203125" style="188" customWidth="1"/>
    <col min="8458" max="8702" width="9.1640625" style="188"/>
    <col min="8703" max="8703" width="25.6640625" style="188" customWidth="1"/>
    <col min="8704" max="8704" width="72.5" style="188" customWidth="1"/>
    <col min="8705" max="8706" width="12.6640625" style="188" customWidth="1"/>
    <col min="8707" max="8708" width="15.1640625" style="188" customWidth="1"/>
    <col min="8709" max="8710" width="14.5" style="188" customWidth="1"/>
    <col min="8711" max="8711" width="16.83203125" style="188" customWidth="1"/>
    <col min="8712" max="8712" width="17.1640625" style="188" customWidth="1"/>
    <col min="8713" max="8713" width="6.33203125" style="188" customWidth="1"/>
    <col min="8714" max="8958" width="9.1640625" style="188"/>
    <col min="8959" max="8959" width="25.6640625" style="188" customWidth="1"/>
    <col min="8960" max="8960" width="72.5" style="188" customWidth="1"/>
    <col min="8961" max="8962" width="12.6640625" style="188" customWidth="1"/>
    <col min="8963" max="8964" width="15.1640625" style="188" customWidth="1"/>
    <col min="8965" max="8966" width="14.5" style="188" customWidth="1"/>
    <col min="8967" max="8967" width="16.83203125" style="188" customWidth="1"/>
    <col min="8968" max="8968" width="17.1640625" style="188" customWidth="1"/>
    <col min="8969" max="8969" width="6.33203125" style="188" customWidth="1"/>
    <col min="8970" max="9214" width="9.1640625" style="188"/>
    <col min="9215" max="9215" width="25.6640625" style="188" customWidth="1"/>
    <col min="9216" max="9216" width="72.5" style="188" customWidth="1"/>
    <col min="9217" max="9218" width="12.6640625" style="188" customWidth="1"/>
    <col min="9219" max="9220" width="15.1640625" style="188" customWidth="1"/>
    <col min="9221" max="9222" width="14.5" style="188" customWidth="1"/>
    <col min="9223" max="9223" width="16.83203125" style="188" customWidth="1"/>
    <col min="9224" max="9224" width="17.1640625" style="188" customWidth="1"/>
    <col min="9225" max="9225" width="6.33203125" style="188" customWidth="1"/>
    <col min="9226" max="9470" width="9.1640625" style="188"/>
    <col min="9471" max="9471" width="25.6640625" style="188" customWidth="1"/>
    <col min="9472" max="9472" width="72.5" style="188" customWidth="1"/>
    <col min="9473" max="9474" width="12.6640625" style="188" customWidth="1"/>
    <col min="9475" max="9476" width="15.1640625" style="188" customWidth="1"/>
    <col min="9477" max="9478" width="14.5" style="188" customWidth="1"/>
    <col min="9479" max="9479" width="16.83203125" style="188" customWidth="1"/>
    <col min="9480" max="9480" width="17.1640625" style="188" customWidth="1"/>
    <col min="9481" max="9481" width="6.33203125" style="188" customWidth="1"/>
    <col min="9482" max="9726" width="9.1640625" style="188"/>
    <col min="9727" max="9727" width="25.6640625" style="188" customWidth="1"/>
    <col min="9728" max="9728" width="72.5" style="188" customWidth="1"/>
    <col min="9729" max="9730" width="12.6640625" style="188" customWidth="1"/>
    <col min="9731" max="9732" width="15.1640625" style="188" customWidth="1"/>
    <col min="9733" max="9734" width="14.5" style="188" customWidth="1"/>
    <col min="9735" max="9735" width="16.83203125" style="188" customWidth="1"/>
    <col min="9736" max="9736" width="17.1640625" style="188" customWidth="1"/>
    <col min="9737" max="9737" width="6.33203125" style="188" customWidth="1"/>
    <col min="9738" max="9982" width="9.1640625" style="188"/>
    <col min="9983" max="9983" width="25.6640625" style="188" customWidth="1"/>
    <col min="9984" max="9984" width="72.5" style="188" customWidth="1"/>
    <col min="9985" max="9986" width="12.6640625" style="188" customWidth="1"/>
    <col min="9987" max="9988" width="15.1640625" style="188" customWidth="1"/>
    <col min="9989" max="9990" width="14.5" style="188" customWidth="1"/>
    <col min="9991" max="9991" width="16.83203125" style="188" customWidth="1"/>
    <col min="9992" max="9992" width="17.1640625" style="188" customWidth="1"/>
    <col min="9993" max="9993" width="6.33203125" style="188" customWidth="1"/>
    <col min="9994" max="10238" width="9.1640625" style="188"/>
    <col min="10239" max="10239" width="25.6640625" style="188" customWidth="1"/>
    <col min="10240" max="10240" width="72.5" style="188" customWidth="1"/>
    <col min="10241" max="10242" width="12.6640625" style="188" customWidth="1"/>
    <col min="10243" max="10244" width="15.1640625" style="188" customWidth="1"/>
    <col min="10245" max="10246" width="14.5" style="188" customWidth="1"/>
    <col min="10247" max="10247" width="16.83203125" style="188" customWidth="1"/>
    <col min="10248" max="10248" width="17.1640625" style="188" customWidth="1"/>
    <col min="10249" max="10249" width="6.33203125" style="188" customWidth="1"/>
    <col min="10250" max="10494" width="9.1640625" style="188"/>
    <col min="10495" max="10495" width="25.6640625" style="188" customWidth="1"/>
    <col min="10496" max="10496" width="72.5" style="188" customWidth="1"/>
    <col min="10497" max="10498" width="12.6640625" style="188" customWidth="1"/>
    <col min="10499" max="10500" width="15.1640625" style="188" customWidth="1"/>
    <col min="10501" max="10502" width="14.5" style="188" customWidth="1"/>
    <col min="10503" max="10503" width="16.83203125" style="188" customWidth="1"/>
    <col min="10504" max="10504" width="17.1640625" style="188" customWidth="1"/>
    <col min="10505" max="10505" width="6.33203125" style="188" customWidth="1"/>
    <col min="10506" max="10750" width="9.1640625" style="188"/>
    <col min="10751" max="10751" width="25.6640625" style="188" customWidth="1"/>
    <col min="10752" max="10752" width="72.5" style="188" customWidth="1"/>
    <col min="10753" max="10754" width="12.6640625" style="188" customWidth="1"/>
    <col min="10755" max="10756" width="15.1640625" style="188" customWidth="1"/>
    <col min="10757" max="10758" width="14.5" style="188" customWidth="1"/>
    <col min="10759" max="10759" width="16.83203125" style="188" customWidth="1"/>
    <col min="10760" max="10760" width="17.1640625" style="188" customWidth="1"/>
    <col min="10761" max="10761" width="6.33203125" style="188" customWidth="1"/>
    <col min="10762" max="11006" width="9.1640625" style="188"/>
    <col min="11007" max="11007" width="25.6640625" style="188" customWidth="1"/>
    <col min="11008" max="11008" width="72.5" style="188" customWidth="1"/>
    <col min="11009" max="11010" width="12.6640625" style="188" customWidth="1"/>
    <col min="11011" max="11012" width="15.1640625" style="188" customWidth="1"/>
    <col min="11013" max="11014" width="14.5" style="188" customWidth="1"/>
    <col min="11015" max="11015" width="16.83203125" style="188" customWidth="1"/>
    <col min="11016" max="11016" width="17.1640625" style="188" customWidth="1"/>
    <col min="11017" max="11017" width="6.33203125" style="188" customWidth="1"/>
    <col min="11018" max="11262" width="9.1640625" style="188"/>
    <col min="11263" max="11263" width="25.6640625" style="188" customWidth="1"/>
    <col min="11264" max="11264" width="72.5" style="188" customWidth="1"/>
    <col min="11265" max="11266" width="12.6640625" style="188" customWidth="1"/>
    <col min="11267" max="11268" width="15.1640625" style="188" customWidth="1"/>
    <col min="11269" max="11270" width="14.5" style="188" customWidth="1"/>
    <col min="11271" max="11271" width="16.83203125" style="188" customWidth="1"/>
    <col min="11272" max="11272" width="17.1640625" style="188" customWidth="1"/>
    <col min="11273" max="11273" width="6.33203125" style="188" customWidth="1"/>
    <col min="11274" max="11518" width="9.1640625" style="188"/>
    <col min="11519" max="11519" width="25.6640625" style="188" customWidth="1"/>
    <col min="11520" max="11520" width="72.5" style="188" customWidth="1"/>
    <col min="11521" max="11522" width="12.6640625" style="188" customWidth="1"/>
    <col min="11523" max="11524" width="15.1640625" style="188" customWidth="1"/>
    <col min="11525" max="11526" width="14.5" style="188" customWidth="1"/>
    <col min="11527" max="11527" width="16.83203125" style="188" customWidth="1"/>
    <col min="11528" max="11528" width="17.1640625" style="188" customWidth="1"/>
    <col min="11529" max="11529" width="6.33203125" style="188" customWidth="1"/>
    <col min="11530" max="11774" width="9.1640625" style="188"/>
    <col min="11775" max="11775" width="25.6640625" style="188" customWidth="1"/>
    <col min="11776" max="11776" width="72.5" style="188" customWidth="1"/>
    <col min="11777" max="11778" width="12.6640625" style="188" customWidth="1"/>
    <col min="11779" max="11780" width="15.1640625" style="188" customWidth="1"/>
    <col min="11781" max="11782" width="14.5" style="188" customWidth="1"/>
    <col min="11783" max="11783" width="16.83203125" style="188" customWidth="1"/>
    <col min="11784" max="11784" width="17.1640625" style="188" customWidth="1"/>
    <col min="11785" max="11785" width="6.33203125" style="188" customWidth="1"/>
    <col min="11786" max="12030" width="9.1640625" style="188"/>
    <col min="12031" max="12031" width="25.6640625" style="188" customWidth="1"/>
    <col min="12032" max="12032" width="72.5" style="188" customWidth="1"/>
    <col min="12033" max="12034" width="12.6640625" style="188" customWidth="1"/>
    <col min="12035" max="12036" width="15.1640625" style="188" customWidth="1"/>
    <col min="12037" max="12038" width="14.5" style="188" customWidth="1"/>
    <col min="12039" max="12039" width="16.83203125" style="188" customWidth="1"/>
    <col min="12040" max="12040" width="17.1640625" style="188" customWidth="1"/>
    <col min="12041" max="12041" width="6.33203125" style="188" customWidth="1"/>
    <col min="12042" max="12286" width="9.1640625" style="188"/>
    <col min="12287" max="12287" width="25.6640625" style="188" customWidth="1"/>
    <col min="12288" max="12288" width="72.5" style="188" customWidth="1"/>
    <col min="12289" max="12290" width="12.6640625" style="188" customWidth="1"/>
    <col min="12291" max="12292" width="15.1640625" style="188" customWidth="1"/>
    <col min="12293" max="12294" width="14.5" style="188" customWidth="1"/>
    <col min="12295" max="12295" width="16.83203125" style="188" customWidth="1"/>
    <col min="12296" max="12296" width="17.1640625" style="188" customWidth="1"/>
    <col min="12297" max="12297" width="6.33203125" style="188" customWidth="1"/>
    <col min="12298" max="12542" width="9.1640625" style="188"/>
    <col min="12543" max="12543" width="25.6640625" style="188" customWidth="1"/>
    <col min="12544" max="12544" width="72.5" style="188" customWidth="1"/>
    <col min="12545" max="12546" width="12.6640625" style="188" customWidth="1"/>
    <col min="12547" max="12548" width="15.1640625" style="188" customWidth="1"/>
    <col min="12549" max="12550" width="14.5" style="188" customWidth="1"/>
    <col min="12551" max="12551" width="16.83203125" style="188" customWidth="1"/>
    <col min="12552" max="12552" width="17.1640625" style="188" customWidth="1"/>
    <col min="12553" max="12553" width="6.33203125" style="188" customWidth="1"/>
    <col min="12554" max="12798" width="9.1640625" style="188"/>
    <col min="12799" max="12799" width="25.6640625" style="188" customWidth="1"/>
    <col min="12800" max="12800" width="72.5" style="188" customWidth="1"/>
    <col min="12801" max="12802" width="12.6640625" style="188" customWidth="1"/>
    <col min="12803" max="12804" width="15.1640625" style="188" customWidth="1"/>
    <col min="12805" max="12806" width="14.5" style="188" customWidth="1"/>
    <col min="12807" max="12807" width="16.83203125" style="188" customWidth="1"/>
    <col min="12808" max="12808" width="17.1640625" style="188" customWidth="1"/>
    <col min="12809" max="12809" width="6.33203125" style="188" customWidth="1"/>
    <col min="12810" max="13054" width="9.1640625" style="188"/>
    <col min="13055" max="13055" width="25.6640625" style="188" customWidth="1"/>
    <col min="13056" max="13056" width="72.5" style="188" customWidth="1"/>
    <col min="13057" max="13058" width="12.6640625" style="188" customWidth="1"/>
    <col min="13059" max="13060" width="15.1640625" style="188" customWidth="1"/>
    <col min="13061" max="13062" width="14.5" style="188" customWidth="1"/>
    <col min="13063" max="13063" width="16.83203125" style="188" customWidth="1"/>
    <col min="13064" max="13064" width="17.1640625" style="188" customWidth="1"/>
    <col min="13065" max="13065" width="6.33203125" style="188" customWidth="1"/>
    <col min="13066" max="13310" width="9.1640625" style="188"/>
    <col min="13311" max="13311" width="25.6640625" style="188" customWidth="1"/>
    <col min="13312" max="13312" width="72.5" style="188" customWidth="1"/>
    <col min="13313" max="13314" width="12.6640625" style="188" customWidth="1"/>
    <col min="13315" max="13316" width="15.1640625" style="188" customWidth="1"/>
    <col min="13317" max="13318" width="14.5" style="188" customWidth="1"/>
    <col min="13319" max="13319" width="16.83203125" style="188" customWidth="1"/>
    <col min="13320" max="13320" width="17.1640625" style="188" customWidth="1"/>
    <col min="13321" max="13321" width="6.33203125" style="188" customWidth="1"/>
    <col min="13322" max="13566" width="9.1640625" style="188"/>
    <col min="13567" max="13567" width="25.6640625" style="188" customWidth="1"/>
    <col min="13568" max="13568" width="72.5" style="188" customWidth="1"/>
    <col min="13569" max="13570" width="12.6640625" style="188" customWidth="1"/>
    <col min="13571" max="13572" width="15.1640625" style="188" customWidth="1"/>
    <col min="13573" max="13574" width="14.5" style="188" customWidth="1"/>
    <col min="13575" max="13575" width="16.83203125" style="188" customWidth="1"/>
    <col min="13576" max="13576" width="17.1640625" style="188" customWidth="1"/>
    <col min="13577" max="13577" width="6.33203125" style="188" customWidth="1"/>
    <col min="13578" max="13822" width="9.1640625" style="188"/>
    <col min="13823" max="13823" width="25.6640625" style="188" customWidth="1"/>
    <col min="13824" max="13824" width="72.5" style="188" customWidth="1"/>
    <col min="13825" max="13826" width="12.6640625" style="188" customWidth="1"/>
    <col min="13827" max="13828" width="15.1640625" style="188" customWidth="1"/>
    <col min="13829" max="13830" width="14.5" style="188" customWidth="1"/>
    <col min="13831" max="13831" width="16.83203125" style="188" customWidth="1"/>
    <col min="13832" max="13832" width="17.1640625" style="188" customWidth="1"/>
    <col min="13833" max="13833" width="6.33203125" style="188" customWidth="1"/>
    <col min="13834" max="14078" width="9.1640625" style="188"/>
    <col min="14079" max="14079" width="25.6640625" style="188" customWidth="1"/>
    <col min="14080" max="14080" width="72.5" style="188" customWidth="1"/>
    <col min="14081" max="14082" width="12.6640625" style="188" customWidth="1"/>
    <col min="14083" max="14084" width="15.1640625" style="188" customWidth="1"/>
    <col min="14085" max="14086" width="14.5" style="188" customWidth="1"/>
    <col min="14087" max="14087" width="16.83203125" style="188" customWidth="1"/>
    <col min="14088" max="14088" width="17.1640625" style="188" customWidth="1"/>
    <col min="14089" max="14089" width="6.33203125" style="188" customWidth="1"/>
    <col min="14090" max="14334" width="9.1640625" style="188"/>
    <col min="14335" max="14335" width="25.6640625" style="188" customWidth="1"/>
    <col min="14336" max="14336" width="72.5" style="188" customWidth="1"/>
    <col min="14337" max="14338" width="12.6640625" style="188" customWidth="1"/>
    <col min="14339" max="14340" width="15.1640625" style="188" customWidth="1"/>
    <col min="14341" max="14342" width="14.5" style="188" customWidth="1"/>
    <col min="14343" max="14343" width="16.83203125" style="188" customWidth="1"/>
    <col min="14344" max="14344" width="17.1640625" style="188" customWidth="1"/>
    <col min="14345" max="14345" width="6.33203125" style="188" customWidth="1"/>
    <col min="14346" max="14590" width="9.1640625" style="188"/>
    <col min="14591" max="14591" width="25.6640625" style="188" customWidth="1"/>
    <col min="14592" max="14592" width="72.5" style="188" customWidth="1"/>
    <col min="14593" max="14594" width="12.6640625" style="188" customWidth="1"/>
    <col min="14595" max="14596" width="15.1640625" style="188" customWidth="1"/>
    <col min="14597" max="14598" width="14.5" style="188" customWidth="1"/>
    <col min="14599" max="14599" width="16.83203125" style="188" customWidth="1"/>
    <col min="14600" max="14600" width="17.1640625" style="188" customWidth="1"/>
    <col min="14601" max="14601" width="6.33203125" style="188" customWidth="1"/>
    <col min="14602" max="14846" width="9.1640625" style="188"/>
    <col min="14847" max="14847" width="25.6640625" style="188" customWidth="1"/>
    <col min="14848" max="14848" width="72.5" style="188" customWidth="1"/>
    <col min="14849" max="14850" width="12.6640625" style="188" customWidth="1"/>
    <col min="14851" max="14852" width="15.1640625" style="188" customWidth="1"/>
    <col min="14853" max="14854" width="14.5" style="188" customWidth="1"/>
    <col min="14855" max="14855" width="16.83203125" style="188" customWidth="1"/>
    <col min="14856" max="14856" width="17.1640625" style="188" customWidth="1"/>
    <col min="14857" max="14857" width="6.33203125" style="188" customWidth="1"/>
    <col min="14858" max="15102" width="9.1640625" style="188"/>
    <col min="15103" max="15103" width="25.6640625" style="188" customWidth="1"/>
    <col min="15104" max="15104" width="72.5" style="188" customWidth="1"/>
    <col min="15105" max="15106" width="12.6640625" style="188" customWidth="1"/>
    <col min="15107" max="15108" width="15.1640625" style="188" customWidth="1"/>
    <col min="15109" max="15110" width="14.5" style="188" customWidth="1"/>
    <col min="15111" max="15111" width="16.83203125" style="188" customWidth="1"/>
    <col min="15112" max="15112" width="17.1640625" style="188" customWidth="1"/>
    <col min="15113" max="15113" width="6.33203125" style="188" customWidth="1"/>
    <col min="15114" max="15358" width="9.1640625" style="188"/>
    <col min="15359" max="15359" width="25.6640625" style="188" customWidth="1"/>
    <col min="15360" max="15360" width="72.5" style="188" customWidth="1"/>
    <col min="15361" max="15362" width="12.6640625" style="188" customWidth="1"/>
    <col min="15363" max="15364" width="15.1640625" style="188" customWidth="1"/>
    <col min="15365" max="15366" width="14.5" style="188" customWidth="1"/>
    <col min="15367" max="15367" width="16.83203125" style="188" customWidth="1"/>
    <col min="15368" max="15368" width="17.1640625" style="188" customWidth="1"/>
    <col min="15369" max="15369" width="6.33203125" style="188" customWidth="1"/>
    <col min="15370" max="15614" width="9.1640625" style="188"/>
    <col min="15615" max="15615" width="25.6640625" style="188" customWidth="1"/>
    <col min="15616" max="15616" width="72.5" style="188" customWidth="1"/>
    <col min="15617" max="15618" width="12.6640625" style="188" customWidth="1"/>
    <col min="15619" max="15620" width="15.1640625" style="188" customWidth="1"/>
    <col min="15621" max="15622" width="14.5" style="188" customWidth="1"/>
    <col min="15623" max="15623" width="16.83203125" style="188" customWidth="1"/>
    <col min="15624" max="15624" width="17.1640625" style="188" customWidth="1"/>
    <col min="15625" max="15625" width="6.33203125" style="188" customWidth="1"/>
    <col min="15626" max="15870" width="9.1640625" style="188"/>
    <col min="15871" max="15871" width="25.6640625" style="188" customWidth="1"/>
    <col min="15872" max="15872" width="72.5" style="188" customWidth="1"/>
    <col min="15873" max="15874" width="12.6640625" style="188" customWidth="1"/>
    <col min="15875" max="15876" width="15.1640625" style="188" customWidth="1"/>
    <col min="15877" max="15878" width="14.5" style="188" customWidth="1"/>
    <col min="15879" max="15879" width="16.83203125" style="188" customWidth="1"/>
    <col min="15880" max="15880" width="17.1640625" style="188" customWidth="1"/>
    <col min="15881" max="15881" width="6.33203125" style="188" customWidth="1"/>
    <col min="15882" max="16126" width="9.1640625" style="188"/>
    <col min="16127" max="16127" width="25.6640625" style="188" customWidth="1"/>
    <col min="16128" max="16128" width="72.5" style="188" customWidth="1"/>
    <col min="16129" max="16130" width="12.6640625" style="188" customWidth="1"/>
    <col min="16131" max="16132" width="15.1640625" style="188" customWidth="1"/>
    <col min="16133" max="16134" width="14.5" style="188" customWidth="1"/>
    <col min="16135" max="16135" width="16.83203125" style="188" customWidth="1"/>
    <col min="16136" max="16136" width="17.1640625" style="188" customWidth="1"/>
    <col min="16137" max="16137" width="6.33203125" style="188" customWidth="1"/>
    <col min="16138" max="16384" width="9.1640625" style="188"/>
  </cols>
  <sheetData>
    <row r="1" spans="1:10" ht="15.75" thickBot="1" x14ac:dyDescent="0.3">
      <c r="A1" s="191"/>
      <c r="B1" s="193"/>
      <c r="C1" s="189"/>
      <c r="D1" s="189"/>
      <c r="E1" s="189"/>
      <c r="F1" s="190"/>
      <c r="G1" s="190"/>
      <c r="H1" s="190"/>
      <c r="I1" s="191"/>
    </row>
    <row r="2" spans="1:10" ht="15" x14ac:dyDescent="0.25">
      <c r="A2" s="194" t="s">
        <v>1492</v>
      </c>
      <c r="B2" s="194" t="s">
        <v>1493</v>
      </c>
      <c r="C2" s="195" t="s">
        <v>145</v>
      </c>
      <c r="D2" s="195" t="s">
        <v>1494</v>
      </c>
      <c r="E2" s="196" t="s">
        <v>1495</v>
      </c>
      <c r="F2" s="195" t="s">
        <v>1495</v>
      </c>
      <c r="G2" s="195" t="s">
        <v>1495</v>
      </c>
      <c r="H2" s="195" t="s">
        <v>1495</v>
      </c>
      <c r="I2" s="191"/>
    </row>
    <row r="3" spans="1:10" ht="15.75" thickBot="1" x14ac:dyDescent="0.3">
      <c r="A3" s="197"/>
      <c r="B3" s="198"/>
      <c r="C3" s="199"/>
      <c r="D3" s="199" t="s">
        <v>1496</v>
      </c>
      <c r="E3" s="199" t="s">
        <v>1497</v>
      </c>
      <c r="F3" s="199" t="s">
        <v>1498</v>
      </c>
      <c r="G3" s="199" t="s">
        <v>1499</v>
      </c>
      <c r="H3" s="199" t="s">
        <v>1500</v>
      </c>
      <c r="I3" s="191"/>
    </row>
    <row r="4" spans="1:10" ht="15" x14ac:dyDescent="0.25">
      <c r="A4" s="200" t="s">
        <v>1501</v>
      </c>
      <c r="B4" s="201" t="s">
        <v>1502</v>
      </c>
      <c r="C4" s="201">
        <v>3</v>
      </c>
      <c r="D4" s="201" t="s">
        <v>222</v>
      </c>
      <c r="E4" s="202"/>
      <c r="F4" s="202"/>
      <c r="G4" s="203">
        <f t="shared" ref="G4:G35" si="0">C4*E4</f>
        <v>0</v>
      </c>
      <c r="H4" s="201">
        <f t="shared" ref="H4:H35" si="1">C4*F4</f>
        <v>0</v>
      </c>
      <c r="I4" s="190"/>
      <c r="J4" s="186"/>
    </row>
    <row r="5" spans="1:10" ht="15" x14ac:dyDescent="0.25">
      <c r="A5" s="204"/>
      <c r="B5" s="205" t="s">
        <v>1503</v>
      </c>
      <c r="C5" s="205">
        <v>2</v>
      </c>
      <c r="D5" s="205" t="s">
        <v>222</v>
      </c>
      <c r="E5" s="206"/>
      <c r="F5" s="206"/>
      <c r="G5" s="205">
        <f t="shared" si="0"/>
        <v>0</v>
      </c>
      <c r="H5" s="205">
        <f t="shared" si="1"/>
        <v>0</v>
      </c>
      <c r="I5" s="190"/>
    </row>
    <row r="6" spans="1:10" ht="15" x14ac:dyDescent="0.25">
      <c r="A6" s="204"/>
      <c r="B6" s="205" t="s">
        <v>1504</v>
      </c>
      <c r="C6" s="205">
        <v>15</v>
      </c>
      <c r="D6" s="205" t="s">
        <v>222</v>
      </c>
      <c r="E6" s="206"/>
      <c r="F6" s="206"/>
      <c r="G6" s="205">
        <f t="shared" si="0"/>
        <v>0</v>
      </c>
      <c r="H6" s="205">
        <f t="shared" si="1"/>
        <v>0</v>
      </c>
      <c r="I6" s="190"/>
    </row>
    <row r="7" spans="1:10" ht="15" x14ac:dyDescent="0.25">
      <c r="A7" s="204"/>
      <c r="B7" s="205" t="s">
        <v>1505</v>
      </c>
      <c r="C7" s="205">
        <v>28</v>
      </c>
      <c r="D7" s="205" t="s">
        <v>222</v>
      </c>
      <c r="E7" s="206"/>
      <c r="F7" s="206"/>
      <c r="G7" s="205">
        <f t="shared" si="0"/>
        <v>0</v>
      </c>
      <c r="H7" s="205">
        <f t="shared" si="1"/>
        <v>0</v>
      </c>
      <c r="I7" s="190"/>
    </row>
    <row r="8" spans="1:10" ht="15" x14ac:dyDescent="0.25">
      <c r="A8" s="204"/>
      <c r="B8" s="205" t="s">
        <v>1506</v>
      </c>
      <c r="C8" s="205">
        <v>36</v>
      </c>
      <c r="D8" s="205" t="s">
        <v>222</v>
      </c>
      <c r="E8" s="206"/>
      <c r="F8" s="206"/>
      <c r="G8" s="205">
        <f t="shared" si="0"/>
        <v>0</v>
      </c>
      <c r="H8" s="205">
        <f t="shared" si="1"/>
        <v>0</v>
      </c>
      <c r="I8" s="190"/>
    </row>
    <row r="9" spans="1:10" ht="15" x14ac:dyDescent="0.25">
      <c r="A9" s="204"/>
      <c r="B9" s="205" t="s">
        <v>1507</v>
      </c>
      <c r="C9" s="205">
        <v>47</v>
      </c>
      <c r="D9" s="205" t="s">
        <v>222</v>
      </c>
      <c r="E9" s="206"/>
      <c r="F9" s="206"/>
      <c r="G9" s="205">
        <f t="shared" si="0"/>
        <v>0</v>
      </c>
      <c r="H9" s="205">
        <f t="shared" si="1"/>
        <v>0</v>
      </c>
      <c r="I9" s="190"/>
    </row>
    <row r="10" spans="1:10" ht="15" x14ac:dyDescent="0.25">
      <c r="A10" s="204"/>
      <c r="B10" s="205" t="s">
        <v>1508</v>
      </c>
      <c r="C10" s="205">
        <v>1</v>
      </c>
      <c r="D10" s="205" t="s">
        <v>336</v>
      </c>
      <c r="E10" s="206"/>
      <c r="F10" s="206"/>
      <c r="G10" s="205">
        <f t="shared" si="0"/>
        <v>0</v>
      </c>
      <c r="H10" s="205">
        <f t="shared" si="1"/>
        <v>0</v>
      </c>
      <c r="I10" s="190"/>
    </row>
    <row r="11" spans="1:10" ht="15" x14ac:dyDescent="0.25">
      <c r="A11" s="204"/>
      <c r="B11" s="205" t="s">
        <v>1509</v>
      </c>
      <c r="C11" s="205">
        <v>1800</v>
      </c>
      <c r="D11" s="205" t="s">
        <v>1510</v>
      </c>
      <c r="E11" s="206"/>
      <c r="F11" s="206"/>
      <c r="G11" s="205">
        <f t="shared" si="0"/>
        <v>0</v>
      </c>
      <c r="H11" s="205">
        <f t="shared" si="1"/>
        <v>0</v>
      </c>
      <c r="I11" s="190"/>
    </row>
    <row r="12" spans="1:10" ht="15" x14ac:dyDescent="0.25">
      <c r="A12" s="204"/>
      <c r="B12" s="205" t="s">
        <v>1511</v>
      </c>
      <c r="C12" s="205">
        <v>2</v>
      </c>
      <c r="D12" s="205" t="s">
        <v>336</v>
      </c>
      <c r="E12" s="206"/>
      <c r="F12" s="206"/>
      <c r="G12" s="205">
        <f t="shared" si="0"/>
        <v>0</v>
      </c>
      <c r="H12" s="205">
        <f t="shared" si="1"/>
        <v>0</v>
      </c>
      <c r="I12" s="190"/>
    </row>
    <row r="13" spans="1:10" ht="15" x14ac:dyDescent="0.25">
      <c r="A13" s="204"/>
      <c r="B13" s="205" t="s">
        <v>1512</v>
      </c>
      <c r="C13" s="205">
        <v>2</v>
      </c>
      <c r="D13" s="205" t="s">
        <v>336</v>
      </c>
      <c r="E13" s="206"/>
      <c r="F13" s="206"/>
      <c r="G13" s="205">
        <f t="shared" si="0"/>
        <v>0</v>
      </c>
      <c r="H13" s="205">
        <f t="shared" si="1"/>
        <v>0</v>
      </c>
      <c r="I13" s="190"/>
    </row>
    <row r="14" spans="1:10" ht="15" x14ac:dyDescent="0.25">
      <c r="A14" s="204"/>
      <c r="B14" s="205" t="s">
        <v>1513</v>
      </c>
      <c r="C14" s="205">
        <v>46</v>
      </c>
      <c r="D14" s="205" t="s">
        <v>336</v>
      </c>
      <c r="E14" s="206"/>
      <c r="F14" s="206"/>
      <c r="G14" s="205">
        <f t="shared" si="0"/>
        <v>0</v>
      </c>
      <c r="H14" s="205">
        <f t="shared" si="1"/>
        <v>0</v>
      </c>
      <c r="I14" s="190"/>
    </row>
    <row r="15" spans="1:10" ht="15" x14ac:dyDescent="0.25">
      <c r="A15" s="204"/>
      <c r="B15" s="205" t="s">
        <v>1514</v>
      </c>
      <c r="C15" s="205">
        <v>25</v>
      </c>
      <c r="D15" s="205" t="s">
        <v>336</v>
      </c>
      <c r="E15" s="206"/>
      <c r="F15" s="206"/>
      <c r="G15" s="205">
        <f t="shared" si="0"/>
        <v>0</v>
      </c>
      <c r="H15" s="205">
        <f t="shared" si="1"/>
        <v>0</v>
      </c>
      <c r="I15" s="190"/>
    </row>
    <row r="16" spans="1:10" ht="15" x14ac:dyDescent="0.25">
      <c r="A16" s="204"/>
      <c r="B16" s="205" t="s">
        <v>1515</v>
      </c>
      <c r="C16" s="205">
        <v>24</v>
      </c>
      <c r="D16" s="205" t="s">
        <v>222</v>
      </c>
      <c r="E16" s="206"/>
      <c r="F16" s="206"/>
      <c r="G16" s="205">
        <f t="shared" si="0"/>
        <v>0</v>
      </c>
      <c r="H16" s="205">
        <f t="shared" si="1"/>
        <v>0</v>
      </c>
      <c r="I16" s="190"/>
    </row>
    <row r="17" spans="1:9" ht="15" x14ac:dyDescent="0.25">
      <c r="A17" s="204"/>
      <c r="B17" s="205" t="s">
        <v>1516</v>
      </c>
      <c r="C17" s="205">
        <v>85</v>
      </c>
      <c r="D17" s="205" t="s">
        <v>336</v>
      </c>
      <c r="E17" s="206"/>
      <c r="F17" s="206"/>
      <c r="G17" s="205">
        <f t="shared" si="0"/>
        <v>0</v>
      </c>
      <c r="H17" s="205">
        <f t="shared" si="1"/>
        <v>0</v>
      </c>
      <c r="I17" s="190"/>
    </row>
    <row r="18" spans="1:9" ht="15" x14ac:dyDescent="0.25">
      <c r="A18" s="204"/>
      <c r="B18" s="205" t="s">
        <v>1517</v>
      </c>
      <c r="C18" s="205">
        <v>20</v>
      </c>
      <c r="D18" s="205" t="s">
        <v>336</v>
      </c>
      <c r="E18" s="206"/>
      <c r="F18" s="206"/>
      <c r="G18" s="205">
        <f t="shared" si="0"/>
        <v>0</v>
      </c>
      <c r="H18" s="205">
        <f t="shared" si="1"/>
        <v>0</v>
      </c>
      <c r="I18" s="190"/>
    </row>
    <row r="19" spans="1:9" ht="15" x14ac:dyDescent="0.25">
      <c r="A19" s="204"/>
      <c r="B19" s="205" t="s">
        <v>1518</v>
      </c>
      <c r="C19" s="205">
        <f>C4+C5+C6+C7+C8+C9</f>
        <v>131</v>
      </c>
      <c r="D19" s="205" t="s">
        <v>222</v>
      </c>
      <c r="E19" s="206"/>
      <c r="F19" s="206"/>
      <c r="G19" s="205">
        <f t="shared" si="0"/>
        <v>0</v>
      </c>
      <c r="H19" s="205">
        <f t="shared" si="1"/>
        <v>0</v>
      </c>
      <c r="I19" s="190"/>
    </row>
    <row r="20" spans="1:9" ht="15" x14ac:dyDescent="0.25">
      <c r="A20" s="204"/>
      <c r="B20" s="205" t="s">
        <v>1519</v>
      </c>
      <c r="C20" s="205">
        <f>C19</f>
        <v>131</v>
      </c>
      <c r="D20" s="205" t="s">
        <v>222</v>
      </c>
      <c r="E20" s="206"/>
      <c r="F20" s="206"/>
      <c r="G20" s="205">
        <f t="shared" si="0"/>
        <v>0</v>
      </c>
      <c r="H20" s="205">
        <f t="shared" si="1"/>
        <v>0</v>
      </c>
      <c r="I20" s="190"/>
    </row>
    <row r="21" spans="1:9" ht="15" x14ac:dyDescent="0.25">
      <c r="A21" s="204"/>
      <c r="B21" s="205" t="s">
        <v>1520</v>
      </c>
      <c r="C21" s="205">
        <v>1</v>
      </c>
      <c r="D21" s="205" t="s">
        <v>336</v>
      </c>
      <c r="E21" s="206"/>
      <c r="F21" s="206"/>
      <c r="G21" s="205">
        <f t="shared" si="0"/>
        <v>0</v>
      </c>
      <c r="H21" s="205">
        <f t="shared" si="1"/>
        <v>0</v>
      </c>
      <c r="I21" s="190"/>
    </row>
    <row r="22" spans="1:9" ht="15" x14ac:dyDescent="0.25">
      <c r="A22" s="204"/>
      <c r="B22" s="205" t="s">
        <v>1521</v>
      </c>
      <c r="C22" s="205">
        <f>C20</f>
        <v>131</v>
      </c>
      <c r="D22" s="205" t="s">
        <v>222</v>
      </c>
      <c r="E22" s="206"/>
      <c r="F22" s="206"/>
      <c r="G22" s="205">
        <f t="shared" si="0"/>
        <v>0</v>
      </c>
      <c r="H22" s="205">
        <f t="shared" si="1"/>
        <v>0</v>
      </c>
      <c r="I22" s="190"/>
    </row>
    <row r="23" spans="1:9" ht="15" x14ac:dyDescent="0.25">
      <c r="A23" s="204"/>
      <c r="B23" s="205" t="s">
        <v>1522</v>
      </c>
      <c r="C23" s="205">
        <v>4</v>
      </c>
      <c r="D23" s="205" t="s">
        <v>336</v>
      </c>
      <c r="E23" s="206"/>
      <c r="F23" s="206"/>
      <c r="G23" s="205">
        <f t="shared" si="0"/>
        <v>0</v>
      </c>
      <c r="H23" s="205">
        <f t="shared" si="1"/>
        <v>0</v>
      </c>
      <c r="I23" s="190"/>
    </row>
    <row r="24" spans="1:9" ht="15" x14ac:dyDescent="0.25">
      <c r="A24" s="204"/>
      <c r="B24" s="205" t="s">
        <v>1523</v>
      </c>
      <c r="C24" s="205">
        <v>3</v>
      </c>
      <c r="D24" s="205" t="s">
        <v>336</v>
      </c>
      <c r="E24" s="206"/>
      <c r="F24" s="206"/>
      <c r="G24" s="205">
        <f t="shared" si="0"/>
        <v>0</v>
      </c>
      <c r="H24" s="205">
        <f t="shared" si="1"/>
        <v>0</v>
      </c>
      <c r="I24" s="190"/>
    </row>
    <row r="25" spans="1:9" ht="15" x14ac:dyDescent="0.25">
      <c r="A25" s="204"/>
      <c r="B25" s="205" t="s">
        <v>1524</v>
      </c>
      <c r="C25" s="205">
        <v>1</v>
      </c>
      <c r="D25" s="205" t="s">
        <v>336</v>
      </c>
      <c r="E25" s="206"/>
      <c r="F25" s="206"/>
      <c r="G25" s="205">
        <f t="shared" si="0"/>
        <v>0</v>
      </c>
      <c r="H25" s="205">
        <f t="shared" si="1"/>
        <v>0</v>
      </c>
      <c r="I25" s="190"/>
    </row>
    <row r="26" spans="1:9" ht="15" x14ac:dyDescent="0.25">
      <c r="A26" s="204"/>
      <c r="B26" s="205" t="s">
        <v>1525</v>
      </c>
      <c r="C26" s="205">
        <v>3</v>
      </c>
      <c r="D26" s="205" t="s">
        <v>336</v>
      </c>
      <c r="E26" s="206"/>
      <c r="F26" s="206"/>
      <c r="G26" s="205">
        <f t="shared" si="0"/>
        <v>0</v>
      </c>
      <c r="H26" s="205">
        <f t="shared" si="1"/>
        <v>0</v>
      </c>
      <c r="I26" s="190"/>
    </row>
    <row r="27" spans="1:9" ht="15" x14ac:dyDescent="0.25">
      <c r="A27" s="204"/>
      <c r="B27" s="205" t="s">
        <v>1526</v>
      </c>
      <c r="C27" s="205">
        <v>2</v>
      </c>
      <c r="D27" s="205" t="s">
        <v>336</v>
      </c>
      <c r="E27" s="206"/>
      <c r="F27" s="206"/>
      <c r="G27" s="205">
        <f t="shared" si="0"/>
        <v>0</v>
      </c>
      <c r="H27" s="205">
        <f t="shared" si="1"/>
        <v>0</v>
      </c>
      <c r="I27" s="190"/>
    </row>
    <row r="28" spans="1:9" ht="15" x14ac:dyDescent="0.25">
      <c r="A28" s="204"/>
      <c r="B28" s="205" t="s">
        <v>1527</v>
      </c>
      <c r="C28" s="205">
        <v>2</v>
      </c>
      <c r="D28" s="205" t="s">
        <v>336</v>
      </c>
      <c r="E28" s="206"/>
      <c r="F28" s="206"/>
      <c r="G28" s="205">
        <f t="shared" si="0"/>
        <v>0</v>
      </c>
      <c r="H28" s="205">
        <f t="shared" si="1"/>
        <v>0</v>
      </c>
      <c r="I28" s="190"/>
    </row>
    <row r="29" spans="1:9" ht="15" x14ac:dyDescent="0.25">
      <c r="A29" s="204"/>
      <c r="B29" s="205" t="s">
        <v>1528</v>
      </c>
      <c r="C29" s="205">
        <v>20</v>
      </c>
      <c r="D29" s="205" t="s">
        <v>336</v>
      </c>
      <c r="E29" s="206"/>
      <c r="F29" s="206"/>
      <c r="G29" s="205">
        <f t="shared" si="0"/>
        <v>0</v>
      </c>
      <c r="H29" s="205">
        <f t="shared" si="1"/>
        <v>0</v>
      </c>
      <c r="I29" s="190"/>
    </row>
    <row r="30" spans="1:9" ht="15" x14ac:dyDescent="0.25">
      <c r="A30" s="204"/>
      <c r="B30" s="205" t="s">
        <v>1529</v>
      </c>
      <c r="C30" s="205">
        <v>2</v>
      </c>
      <c r="D30" s="205" t="s">
        <v>336</v>
      </c>
      <c r="E30" s="206"/>
      <c r="F30" s="206"/>
      <c r="G30" s="205">
        <f t="shared" si="0"/>
        <v>0</v>
      </c>
      <c r="H30" s="205">
        <f t="shared" si="1"/>
        <v>0</v>
      </c>
      <c r="I30" s="190"/>
    </row>
    <row r="31" spans="1:9" ht="15" x14ac:dyDescent="0.25">
      <c r="A31" s="204"/>
      <c r="B31" s="205" t="s">
        <v>1530</v>
      </c>
      <c r="C31" s="205">
        <v>2</v>
      </c>
      <c r="D31" s="205" t="s">
        <v>336</v>
      </c>
      <c r="E31" s="206"/>
      <c r="F31" s="206"/>
      <c r="G31" s="205">
        <f t="shared" si="0"/>
        <v>0</v>
      </c>
      <c r="H31" s="205">
        <f t="shared" si="1"/>
        <v>0</v>
      </c>
      <c r="I31" s="190"/>
    </row>
    <row r="32" spans="1:9" ht="15" x14ac:dyDescent="0.25">
      <c r="A32" s="204"/>
      <c r="B32" s="205" t="s">
        <v>1531</v>
      </c>
      <c r="C32" s="205">
        <v>1</v>
      </c>
      <c r="D32" s="205" t="s">
        <v>336</v>
      </c>
      <c r="E32" s="206"/>
      <c r="F32" s="206"/>
      <c r="G32" s="205">
        <f t="shared" si="0"/>
        <v>0</v>
      </c>
      <c r="H32" s="205">
        <f t="shared" si="1"/>
        <v>0</v>
      </c>
      <c r="I32" s="190"/>
    </row>
    <row r="33" spans="1:9" ht="15" x14ac:dyDescent="0.25">
      <c r="A33" s="204"/>
      <c r="B33" s="207" t="s">
        <v>1532</v>
      </c>
      <c r="C33" s="205">
        <v>2</v>
      </c>
      <c r="D33" s="207" t="s">
        <v>336</v>
      </c>
      <c r="E33" s="206"/>
      <c r="F33" s="206"/>
      <c r="G33" s="205">
        <f t="shared" si="0"/>
        <v>0</v>
      </c>
      <c r="H33" s="205">
        <f t="shared" si="1"/>
        <v>0</v>
      </c>
      <c r="I33" s="190"/>
    </row>
    <row r="34" spans="1:9" ht="15" x14ac:dyDescent="0.25">
      <c r="A34" s="204"/>
      <c r="B34" s="205" t="s">
        <v>1533</v>
      </c>
      <c r="C34" s="205">
        <v>2</v>
      </c>
      <c r="D34" s="205" t="s">
        <v>336</v>
      </c>
      <c r="E34" s="206"/>
      <c r="F34" s="206"/>
      <c r="G34" s="205">
        <f t="shared" si="0"/>
        <v>0</v>
      </c>
      <c r="H34" s="205">
        <f t="shared" si="1"/>
        <v>0</v>
      </c>
      <c r="I34" s="190"/>
    </row>
    <row r="35" spans="1:9" ht="15" x14ac:dyDescent="0.25">
      <c r="A35" s="204"/>
      <c r="B35" s="205" t="s">
        <v>1534</v>
      </c>
      <c r="C35" s="205">
        <v>1</v>
      </c>
      <c r="D35" s="205" t="s">
        <v>336</v>
      </c>
      <c r="E35" s="206"/>
      <c r="F35" s="206"/>
      <c r="G35" s="205">
        <f t="shared" si="0"/>
        <v>0</v>
      </c>
      <c r="H35" s="205">
        <f t="shared" si="1"/>
        <v>0</v>
      </c>
      <c r="I35" s="190"/>
    </row>
    <row r="36" spans="1:9" ht="15" x14ac:dyDescent="0.25">
      <c r="A36" s="204"/>
      <c r="B36" s="205" t="s">
        <v>1535</v>
      </c>
      <c r="C36" s="205">
        <v>1</v>
      </c>
      <c r="D36" s="205" t="s">
        <v>336</v>
      </c>
      <c r="E36" s="206"/>
      <c r="F36" s="206"/>
      <c r="G36" s="205">
        <f t="shared" ref="G36:G60" si="2">C36*E36</f>
        <v>0</v>
      </c>
      <c r="H36" s="205">
        <f t="shared" ref="H36:H60" si="3">C36*F36</f>
        <v>0</v>
      </c>
      <c r="I36" s="190"/>
    </row>
    <row r="37" spans="1:9" ht="30" x14ac:dyDescent="0.25">
      <c r="A37" s="204"/>
      <c r="B37" s="208" t="s">
        <v>1536</v>
      </c>
      <c r="C37" s="205">
        <v>2</v>
      </c>
      <c r="D37" s="207" t="s">
        <v>336</v>
      </c>
      <c r="E37" s="206"/>
      <c r="F37" s="206"/>
      <c r="G37" s="205">
        <f t="shared" si="2"/>
        <v>0</v>
      </c>
      <c r="H37" s="205">
        <f t="shared" si="3"/>
        <v>0</v>
      </c>
      <c r="I37" s="190"/>
    </row>
    <row r="38" spans="1:9" ht="14.25" customHeight="1" x14ac:dyDescent="0.25">
      <c r="A38" s="204"/>
      <c r="B38" s="207" t="s">
        <v>1537</v>
      </c>
      <c r="C38" s="205">
        <v>2</v>
      </c>
      <c r="D38" s="207" t="s">
        <v>336</v>
      </c>
      <c r="E38" s="206"/>
      <c r="F38" s="206"/>
      <c r="G38" s="205">
        <f t="shared" si="2"/>
        <v>0</v>
      </c>
      <c r="H38" s="205">
        <f t="shared" si="3"/>
        <v>0</v>
      </c>
      <c r="I38" s="190"/>
    </row>
    <row r="39" spans="1:9" ht="15" x14ac:dyDescent="0.25">
      <c r="A39" s="204"/>
      <c r="B39" s="207" t="s">
        <v>1538</v>
      </c>
      <c r="C39" s="205">
        <v>2</v>
      </c>
      <c r="D39" s="207" t="s">
        <v>336</v>
      </c>
      <c r="E39" s="206"/>
      <c r="F39" s="206"/>
      <c r="G39" s="205">
        <f t="shared" si="2"/>
        <v>0</v>
      </c>
      <c r="H39" s="205">
        <f t="shared" si="3"/>
        <v>0</v>
      </c>
      <c r="I39" s="190"/>
    </row>
    <row r="40" spans="1:9" ht="15" x14ac:dyDescent="0.25">
      <c r="A40" s="204"/>
      <c r="B40" s="207" t="s">
        <v>1539</v>
      </c>
      <c r="C40" s="205">
        <v>2</v>
      </c>
      <c r="D40" s="207" t="s">
        <v>336</v>
      </c>
      <c r="E40" s="206"/>
      <c r="F40" s="206"/>
      <c r="G40" s="205">
        <f t="shared" si="2"/>
        <v>0</v>
      </c>
      <c r="H40" s="205">
        <f t="shared" si="3"/>
        <v>0</v>
      </c>
      <c r="I40" s="190"/>
    </row>
    <row r="41" spans="1:9" ht="15" x14ac:dyDescent="0.25">
      <c r="A41" s="204"/>
      <c r="B41" s="207" t="s">
        <v>1540</v>
      </c>
      <c r="C41" s="205">
        <v>2</v>
      </c>
      <c r="D41" s="207" t="s">
        <v>336</v>
      </c>
      <c r="E41" s="206"/>
      <c r="F41" s="206"/>
      <c r="G41" s="205">
        <f t="shared" si="2"/>
        <v>0</v>
      </c>
      <c r="H41" s="205">
        <f t="shared" si="3"/>
        <v>0</v>
      </c>
      <c r="I41" s="190"/>
    </row>
    <row r="42" spans="1:9" ht="15" x14ac:dyDescent="0.25">
      <c r="A42" s="204"/>
      <c r="B42" s="207" t="s">
        <v>1541</v>
      </c>
      <c r="C42" s="205">
        <v>2</v>
      </c>
      <c r="D42" s="207" t="s">
        <v>336</v>
      </c>
      <c r="E42" s="206"/>
      <c r="F42" s="206"/>
      <c r="G42" s="205">
        <f t="shared" si="2"/>
        <v>0</v>
      </c>
      <c r="H42" s="205">
        <f t="shared" si="3"/>
        <v>0</v>
      </c>
      <c r="I42" s="190"/>
    </row>
    <row r="43" spans="1:9" ht="15" x14ac:dyDescent="0.25">
      <c r="A43" s="204"/>
      <c r="B43" s="207" t="s">
        <v>1542</v>
      </c>
      <c r="C43" s="205">
        <v>2</v>
      </c>
      <c r="D43" s="207" t="s">
        <v>336</v>
      </c>
      <c r="E43" s="206"/>
      <c r="F43" s="206"/>
      <c r="G43" s="205">
        <f t="shared" si="2"/>
        <v>0</v>
      </c>
      <c r="H43" s="205">
        <f t="shared" si="3"/>
        <v>0</v>
      </c>
      <c r="I43" s="190"/>
    </row>
    <row r="44" spans="1:9" ht="15" x14ac:dyDescent="0.25">
      <c r="A44" s="204"/>
      <c r="B44" s="207" t="s">
        <v>1543</v>
      </c>
      <c r="C44" s="205">
        <v>2</v>
      </c>
      <c r="D44" s="207" t="s">
        <v>336</v>
      </c>
      <c r="E44" s="206"/>
      <c r="F44" s="206"/>
      <c r="G44" s="205">
        <f t="shared" si="2"/>
        <v>0</v>
      </c>
      <c r="H44" s="205">
        <f t="shared" si="3"/>
        <v>0</v>
      </c>
      <c r="I44" s="190"/>
    </row>
    <row r="45" spans="1:9" ht="15" x14ac:dyDescent="0.25">
      <c r="A45" s="204"/>
      <c r="B45" s="207" t="s">
        <v>1544</v>
      </c>
      <c r="C45" s="205">
        <v>2</v>
      </c>
      <c r="D45" s="207" t="s">
        <v>336</v>
      </c>
      <c r="E45" s="206"/>
      <c r="F45" s="206"/>
      <c r="G45" s="205">
        <f t="shared" si="2"/>
        <v>0</v>
      </c>
      <c r="H45" s="205">
        <f t="shared" si="3"/>
        <v>0</v>
      </c>
      <c r="I45" s="190"/>
    </row>
    <row r="46" spans="1:9" ht="15" x14ac:dyDescent="0.25">
      <c r="A46" s="204"/>
      <c r="B46" s="207" t="s">
        <v>1545</v>
      </c>
      <c r="C46" s="205">
        <v>2</v>
      </c>
      <c r="D46" s="207" t="s">
        <v>336</v>
      </c>
      <c r="E46" s="206"/>
      <c r="F46" s="206"/>
      <c r="G46" s="205">
        <f t="shared" si="2"/>
        <v>0</v>
      </c>
      <c r="H46" s="205">
        <f t="shared" si="3"/>
        <v>0</v>
      </c>
      <c r="I46" s="190"/>
    </row>
    <row r="47" spans="1:9" ht="15" x14ac:dyDescent="0.25">
      <c r="A47" s="204"/>
      <c r="B47" s="205" t="s">
        <v>1546</v>
      </c>
      <c r="C47" s="205">
        <v>1</v>
      </c>
      <c r="D47" s="205" t="s">
        <v>336</v>
      </c>
      <c r="E47" s="206"/>
      <c r="F47" s="206"/>
      <c r="G47" s="205">
        <f t="shared" si="2"/>
        <v>0</v>
      </c>
      <c r="H47" s="205">
        <f t="shared" si="3"/>
        <v>0</v>
      </c>
      <c r="I47" s="190"/>
    </row>
    <row r="48" spans="1:9" ht="15" x14ac:dyDescent="0.25">
      <c r="A48" s="204"/>
      <c r="B48" s="207" t="s">
        <v>1547</v>
      </c>
      <c r="C48" s="205">
        <v>1</v>
      </c>
      <c r="D48" s="207" t="s">
        <v>336</v>
      </c>
      <c r="E48" s="206"/>
      <c r="F48" s="206"/>
      <c r="G48" s="205">
        <f t="shared" si="2"/>
        <v>0</v>
      </c>
      <c r="H48" s="205">
        <f t="shared" si="3"/>
        <v>0</v>
      </c>
      <c r="I48" s="190"/>
    </row>
    <row r="49" spans="1:9" ht="15" x14ac:dyDescent="0.25">
      <c r="A49" s="204"/>
      <c r="B49" s="205" t="s">
        <v>1548</v>
      </c>
      <c r="C49" s="205">
        <v>2</v>
      </c>
      <c r="D49" s="205" t="s">
        <v>336</v>
      </c>
      <c r="E49" s="206"/>
      <c r="F49" s="206"/>
      <c r="G49" s="205">
        <f t="shared" si="2"/>
        <v>0</v>
      </c>
      <c r="H49" s="205">
        <f t="shared" si="3"/>
        <v>0</v>
      </c>
      <c r="I49" s="190"/>
    </row>
    <row r="50" spans="1:9" ht="15" x14ac:dyDescent="0.25">
      <c r="A50" s="204"/>
      <c r="B50" s="205" t="s">
        <v>1549</v>
      </c>
      <c r="C50" s="205">
        <v>50</v>
      </c>
      <c r="D50" s="205" t="s">
        <v>222</v>
      </c>
      <c r="E50" s="206"/>
      <c r="F50" s="206"/>
      <c r="G50" s="205">
        <f t="shared" si="2"/>
        <v>0</v>
      </c>
      <c r="H50" s="205">
        <f t="shared" si="3"/>
        <v>0</v>
      </c>
      <c r="I50" s="190"/>
    </row>
    <row r="51" spans="1:9" ht="15" x14ac:dyDescent="0.25">
      <c r="A51" s="204"/>
      <c r="B51" s="205" t="s">
        <v>1550</v>
      </c>
      <c r="C51" s="205">
        <v>1</v>
      </c>
      <c r="D51" s="205" t="s">
        <v>336</v>
      </c>
      <c r="E51" s="206"/>
      <c r="F51" s="206"/>
      <c r="G51" s="205">
        <f t="shared" si="2"/>
        <v>0</v>
      </c>
      <c r="H51" s="205">
        <f t="shared" si="3"/>
        <v>0</v>
      </c>
      <c r="I51" s="190"/>
    </row>
    <row r="52" spans="1:9" ht="15" x14ac:dyDescent="0.25">
      <c r="A52" s="204"/>
      <c r="B52" s="205" t="s">
        <v>1551</v>
      </c>
      <c r="C52" s="205">
        <v>1</v>
      </c>
      <c r="D52" s="205" t="s">
        <v>336</v>
      </c>
      <c r="E52" s="206"/>
      <c r="F52" s="206"/>
      <c r="G52" s="205">
        <f t="shared" si="2"/>
        <v>0</v>
      </c>
      <c r="H52" s="205">
        <f t="shared" si="3"/>
        <v>0</v>
      </c>
      <c r="I52" s="190"/>
    </row>
    <row r="53" spans="1:9" ht="15" x14ac:dyDescent="0.25">
      <c r="A53" s="204"/>
      <c r="B53" s="205" t="s">
        <v>1552</v>
      </c>
      <c r="C53" s="205">
        <v>2</v>
      </c>
      <c r="D53" s="205" t="s">
        <v>336</v>
      </c>
      <c r="E53" s="206"/>
      <c r="F53" s="206"/>
      <c r="G53" s="205">
        <f t="shared" si="2"/>
        <v>0</v>
      </c>
      <c r="H53" s="205">
        <f t="shared" si="3"/>
        <v>0</v>
      </c>
      <c r="I53" s="190"/>
    </row>
    <row r="54" spans="1:9" ht="15" x14ac:dyDescent="0.25">
      <c r="A54" s="204"/>
      <c r="B54" s="205" t="s">
        <v>1553</v>
      </c>
      <c r="C54" s="205">
        <v>1</v>
      </c>
      <c r="D54" s="205" t="s">
        <v>336</v>
      </c>
      <c r="E54" s="206"/>
      <c r="F54" s="206"/>
      <c r="G54" s="205">
        <f t="shared" si="2"/>
        <v>0</v>
      </c>
      <c r="H54" s="205">
        <f t="shared" si="3"/>
        <v>0</v>
      </c>
      <c r="I54" s="190"/>
    </row>
    <row r="55" spans="1:9" ht="15" x14ac:dyDescent="0.25">
      <c r="A55" s="204"/>
      <c r="B55" s="205" t="s">
        <v>1554</v>
      </c>
      <c r="C55" s="205">
        <v>1</v>
      </c>
      <c r="D55" s="205" t="s">
        <v>336</v>
      </c>
      <c r="E55" s="206"/>
      <c r="F55" s="206"/>
      <c r="G55" s="205">
        <f t="shared" si="2"/>
        <v>0</v>
      </c>
      <c r="H55" s="205">
        <f t="shared" si="3"/>
        <v>0</v>
      </c>
      <c r="I55" s="190"/>
    </row>
    <row r="56" spans="1:9" ht="15" x14ac:dyDescent="0.25">
      <c r="A56" s="204"/>
      <c r="B56" s="205" t="s">
        <v>1592</v>
      </c>
      <c r="C56" s="286">
        <v>1</v>
      </c>
      <c r="D56" s="286" t="s">
        <v>336</v>
      </c>
      <c r="E56" s="286"/>
      <c r="F56" s="286"/>
      <c r="G56" s="286">
        <f t="shared" si="2"/>
        <v>0</v>
      </c>
      <c r="H56" s="286">
        <f t="shared" si="3"/>
        <v>0</v>
      </c>
      <c r="I56" s="190"/>
    </row>
    <row r="57" spans="1:9" ht="15" x14ac:dyDescent="0.25">
      <c r="A57" s="204"/>
      <c r="B57" s="205" t="s">
        <v>1593</v>
      </c>
      <c r="C57" s="286">
        <v>1</v>
      </c>
      <c r="D57" s="286" t="s">
        <v>336</v>
      </c>
      <c r="E57" s="286"/>
      <c r="F57" s="286"/>
      <c r="G57" s="286">
        <f t="shared" si="2"/>
        <v>0</v>
      </c>
      <c r="H57" s="286">
        <f t="shared" si="3"/>
        <v>0</v>
      </c>
      <c r="I57" s="190"/>
    </row>
    <row r="58" spans="1:9" ht="13.9" customHeight="1" x14ac:dyDescent="0.25">
      <c r="A58" s="204"/>
      <c r="B58" s="205" t="s">
        <v>1555</v>
      </c>
      <c r="C58" s="205">
        <v>1</v>
      </c>
      <c r="D58" s="205" t="s">
        <v>336</v>
      </c>
      <c r="E58" s="205"/>
      <c r="F58" s="205"/>
      <c r="G58" s="205">
        <f t="shared" si="2"/>
        <v>0</v>
      </c>
      <c r="H58" s="205">
        <f t="shared" si="3"/>
        <v>0</v>
      </c>
      <c r="I58" s="190"/>
    </row>
    <row r="59" spans="1:9" ht="15" x14ac:dyDescent="0.25">
      <c r="A59" s="204"/>
      <c r="B59" s="205" t="s">
        <v>1556</v>
      </c>
      <c r="C59" s="205">
        <v>1</v>
      </c>
      <c r="D59" s="205" t="s">
        <v>336</v>
      </c>
      <c r="E59" s="205"/>
      <c r="F59" s="205"/>
      <c r="G59" s="205">
        <f t="shared" si="2"/>
        <v>0</v>
      </c>
      <c r="H59" s="205">
        <f t="shared" si="3"/>
        <v>0</v>
      </c>
      <c r="I59" s="190"/>
    </row>
    <row r="60" spans="1:9" ht="15" x14ac:dyDescent="0.25">
      <c r="A60" s="209"/>
      <c r="B60" s="205" t="s">
        <v>1557</v>
      </c>
      <c r="C60" s="205">
        <v>1</v>
      </c>
      <c r="D60" s="205" t="s">
        <v>336</v>
      </c>
      <c r="E60" s="205"/>
      <c r="F60" s="205"/>
      <c r="G60" s="205">
        <f t="shared" si="2"/>
        <v>0</v>
      </c>
      <c r="H60" s="205">
        <f t="shared" si="3"/>
        <v>0</v>
      </c>
      <c r="I60" s="190"/>
    </row>
    <row r="61" spans="1:9" ht="15.75" thickBot="1" x14ac:dyDescent="0.3">
      <c r="A61" s="210"/>
      <c r="B61" s="191"/>
      <c r="C61" s="190"/>
      <c r="D61" s="190"/>
      <c r="E61" s="190"/>
      <c r="F61" s="190"/>
      <c r="G61" s="211">
        <f>SUM(G4:G60)</f>
        <v>0</v>
      </c>
      <c r="H61" s="212">
        <f>SUM(H4:H60)</f>
        <v>0</v>
      </c>
      <c r="I61" s="191"/>
    </row>
    <row r="62" spans="1:9" ht="15.75" thickBot="1" x14ac:dyDescent="0.3">
      <c r="A62" s="210"/>
      <c r="B62" s="213" t="s">
        <v>1558</v>
      </c>
      <c r="C62" s="192"/>
      <c r="D62" s="192"/>
      <c r="E62" s="192"/>
      <c r="F62" s="214"/>
      <c r="G62" s="342">
        <f>G61+H61</f>
        <v>0</v>
      </c>
      <c r="H62" s="343"/>
      <c r="I62" s="191"/>
    </row>
    <row r="63" spans="1:9" ht="15.75" thickBot="1" x14ac:dyDescent="0.3">
      <c r="A63" s="215"/>
      <c r="B63" s="216"/>
      <c r="C63" s="217"/>
      <c r="D63" s="217"/>
      <c r="E63" s="217"/>
      <c r="F63" s="217"/>
      <c r="G63" s="217"/>
      <c r="H63" s="218"/>
      <c r="I63" s="191"/>
    </row>
    <row r="64" spans="1:9" ht="15" x14ac:dyDescent="0.25">
      <c r="A64" s="193"/>
      <c r="B64" s="191"/>
      <c r="C64" s="190"/>
      <c r="D64" s="190"/>
      <c r="E64" s="190"/>
      <c r="F64" s="190"/>
      <c r="G64" s="190"/>
      <c r="H64" s="190"/>
      <c r="I64" s="191"/>
    </row>
    <row r="65" spans="1:9" ht="15" x14ac:dyDescent="0.25">
      <c r="A65" s="193" t="s">
        <v>1559</v>
      </c>
      <c r="B65" s="191"/>
      <c r="C65" s="190"/>
      <c r="D65" s="190"/>
      <c r="E65" s="190"/>
      <c r="F65" s="190"/>
      <c r="G65" s="190"/>
      <c r="H65" s="190"/>
      <c r="I65" s="191"/>
    </row>
    <row r="66" spans="1:9" ht="15" x14ac:dyDescent="0.25">
      <c r="A66" s="193"/>
      <c r="B66" s="191"/>
      <c r="C66" s="190"/>
      <c r="D66" s="190"/>
      <c r="E66" s="190"/>
      <c r="F66" s="190"/>
      <c r="G66" s="190"/>
      <c r="H66" s="190"/>
      <c r="I66" s="191"/>
    </row>
    <row r="67" spans="1:9" ht="15" x14ac:dyDescent="0.25">
      <c r="A67" s="193"/>
      <c r="B67" s="191"/>
      <c r="C67" s="190"/>
      <c r="D67" s="190"/>
      <c r="E67" s="190"/>
      <c r="F67" s="190"/>
      <c r="G67" s="190"/>
      <c r="H67" s="190"/>
      <c r="I67" s="191"/>
    </row>
    <row r="68" spans="1:9" ht="15" x14ac:dyDescent="0.25">
      <c r="A68" s="193"/>
      <c r="B68" s="191"/>
      <c r="C68" s="190"/>
      <c r="D68" s="190"/>
      <c r="E68" s="190"/>
      <c r="F68" s="190"/>
      <c r="G68" s="190"/>
      <c r="H68" s="190"/>
      <c r="I68" s="191"/>
    </row>
    <row r="69" spans="1:9" ht="14.25" x14ac:dyDescent="0.2">
      <c r="A69" s="219"/>
      <c r="B69" s="220"/>
      <c r="C69" s="221"/>
      <c r="D69" s="221"/>
      <c r="E69" s="221"/>
      <c r="F69" s="221"/>
      <c r="G69" s="221"/>
      <c r="H69" s="221"/>
      <c r="I69" s="220"/>
    </row>
    <row r="70" spans="1:9" ht="14.25" x14ac:dyDescent="0.2">
      <c r="A70" s="219"/>
      <c r="B70" s="220"/>
      <c r="C70" s="221"/>
      <c r="D70" s="221"/>
      <c r="E70" s="221"/>
      <c r="F70" s="221"/>
      <c r="G70" s="221"/>
      <c r="H70" s="221"/>
      <c r="I70" s="220"/>
    </row>
    <row r="71" spans="1:9" ht="14.25" x14ac:dyDescent="0.2">
      <c r="A71" s="219"/>
      <c r="B71" s="220"/>
      <c r="C71" s="221"/>
      <c r="D71" s="221"/>
      <c r="E71" s="221"/>
      <c r="F71" s="221"/>
      <c r="G71" s="221"/>
      <c r="H71" s="221"/>
      <c r="I71" s="220"/>
    </row>
    <row r="72" spans="1:9" ht="14.25" x14ac:dyDescent="0.2">
      <c r="A72" s="219"/>
      <c r="B72" s="220"/>
      <c r="C72" s="221"/>
      <c r="D72" s="221"/>
      <c r="E72" s="221"/>
      <c r="F72" s="221"/>
      <c r="G72" s="221"/>
      <c r="H72" s="221"/>
      <c r="I72" s="220"/>
    </row>
  </sheetData>
  <mergeCells count="1">
    <mergeCell ref="G62:H62"/>
  </mergeCells>
  <pageMargins left="0" right="0" top="0.59055118110236227" bottom="0" header="0" footer="0.27559055118110237"/>
  <pageSetup paperSize="9" scale="67" fitToHeight="0" orientation="portrait" verticalDpi="300" r:id="rId1"/>
  <headerFooter alignWithMargins="0">
    <oddHeader>&amp;RStránka &amp;P z &amp;N</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2E0A2-B3D3-486B-B995-DAB94834E144}">
  <sheetPr>
    <pageSetUpPr fitToPage="1"/>
  </sheetPr>
  <dimension ref="A1:I310"/>
  <sheetViews>
    <sheetView zoomScaleNormal="100" zoomScaleSheetLayoutView="100" workbookViewId="0">
      <selection activeCell="A2" sqref="A2:H31"/>
    </sheetView>
  </sheetViews>
  <sheetFormatPr defaultRowHeight="12.75" x14ac:dyDescent="0.2"/>
  <cols>
    <col min="1" max="1" width="27.5" style="222" customWidth="1"/>
    <col min="2" max="2" width="83.33203125" style="188" customWidth="1"/>
    <col min="3" max="4" width="12.6640625" style="186" customWidth="1"/>
    <col min="5" max="5" width="15.1640625" style="186" customWidth="1"/>
    <col min="6" max="6" width="14.5" style="186" customWidth="1"/>
    <col min="7" max="7" width="17.6640625" style="188" customWidth="1"/>
    <col min="8" max="8" width="18.33203125" style="188" customWidth="1"/>
    <col min="9" max="254" width="9.1640625" style="188"/>
    <col min="255" max="255" width="27.5" style="188" customWidth="1"/>
    <col min="256" max="256" width="83.33203125" style="188" customWidth="1"/>
    <col min="257" max="258" width="12.6640625" style="188" customWidth="1"/>
    <col min="259" max="260" width="15.1640625" style="188" customWidth="1"/>
    <col min="261" max="262" width="14.5" style="188" customWidth="1"/>
    <col min="263" max="263" width="17.6640625" style="188" customWidth="1"/>
    <col min="264" max="264" width="18.33203125" style="188" customWidth="1"/>
    <col min="265" max="510" width="9.1640625" style="188"/>
    <col min="511" max="511" width="27.5" style="188" customWidth="1"/>
    <col min="512" max="512" width="83.33203125" style="188" customWidth="1"/>
    <col min="513" max="514" width="12.6640625" style="188" customWidth="1"/>
    <col min="515" max="516" width="15.1640625" style="188" customWidth="1"/>
    <col min="517" max="518" width="14.5" style="188" customWidth="1"/>
    <col min="519" max="519" width="17.6640625" style="188" customWidth="1"/>
    <col min="520" max="520" width="18.33203125" style="188" customWidth="1"/>
    <col min="521" max="766" width="9.1640625" style="188"/>
    <col min="767" max="767" width="27.5" style="188" customWidth="1"/>
    <col min="768" max="768" width="83.33203125" style="188" customWidth="1"/>
    <col min="769" max="770" width="12.6640625" style="188" customWidth="1"/>
    <col min="771" max="772" width="15.1640625" style="188" customWidth="1"/>
    <col min="773" max="774" width="14.5" style="188" customWidth="1"/>
    <col min="775" max="775" width="17.6640625" style="188" customWidth="1"/>
    <col min="776" max="776" width="18.33203125" style="188" customWidth="1"/>
    <col min="777" max="1022" width="9.1640625" style="188"/>
    <col min="1023" max="1023" width="27.5" style="188" customWidth="1"/>
    <col min="1024" max="1024" width="83.33203125" style="188" customWidth="1"/>
    <col min="1025" max="1026" width="12.6640625" style="188" customWidth="1"/>
    <col min="1027" max="1028" width="15.1640625" style="188" customWidth="1"/>
    <col min="1029" max="1030" width="14.5" style="188" customWidth="1"/>
    <col min="1031" max="1031" width="17.6640625" style="188" customWidth="1"/>
    <col min="1032" max="1032" width="18.33203125" style="188" customWidth="1"/>
    <col min="1033" max="1278" width="9.1640625" style="188"/>
    <col min="1279" max="1279" width="27.5" style="188" customWidth="1"/>
    <col min="1280" max="1280" width="83.33203125" style="188" customWidth="1"/>
    <col min="1281" max="1282" width="12.6640625" style="188" customWidth="1"/>
    <col min="1283" max="1284" width="15.1640625" style="188" customWidth="1"/>
    <col min="1285" max="1286" width="14.5" style="188" customWidth="1"/>
    <col min="1287" max="1287" width="17.6640625" style="188" customWidth="1"/>
    <col min="1288" max="1288" width="18.33203125" style="188" customWidth="1"/>
    <col min="1289" max="1534" width="9.1640625" style="188"/>
    <col min="1535" max="1535" width="27.5" style="188" customWidth="1"/>
    <col min="1536" max="1536" width="83.33203125" style="188" customWidth="1"/>
    <col min="1537" max="1538" width="12.6640625" style="188" customWidth="1"/>
    <col min="1539" max="1540" width="15.1640625" style="188" customWidth="1"/>
    <col min="1541" max="1542" width="14.5" style="188" customWidth="1"/>
    <col min="1543" max="1543" width="17.6640625" style="188" customWidth="1"/>
    <col min="1544" max="1544" width="18.33203125" style="188" customWidth="1"/>
    <col min="1545" max="1790" width="9.1640625" style="188"/>
    <col min="1791" max="1791" width="27.5" style="188" customWidth="1"/>
    <col min="1792" max="1792" width="83.33203125" style="188" customWidth="1"/>
    <col min="1793" max="1794" width="12.6640625" style="188" customWidth="1"/>
    <col min="1795" max="1796" width="15.1640625" style="188" customWidth="1"/>
    <col min="1797" max="1798" width="14.5" style="188" customWidth="1"/>
    <col min="1799" max="1799" width="17.6640625" style="188" customWidth="1"/>
    <col min="1800" max="1800" width="18.33203125" style="188" customWidth="1"/>
    <col min="1801" max="2046" width="9.1640625" style="188"/>
    <col min="2047" max="2047" width="27.5" style="188" customWidth="1"/>
    <col min="2048" max="2048" width="83.33203125" style="188" customWidth="1"/>
    <col min="2049" max="2050" width="12.6640625" style="188" customWidth="1"/>
    <col min="2051" max="2052" width="15.1640625" style="188" customWidth="1"/>
    <col min="2053" max="2054" width="14.5" style="188" customWidth="1"/>
    <col min="2055" max="2055" width="17.6640625" style="188" customWidth="1"/>
    <col min="2056" max="2056" width="18.33203125" style="188" customWidth="1"/>
    <col min="2057" max="2302" width="9.1640625" style="188"/>
    <col min="2303" max="2303" width="27.5" style="188" customWidth="1"/>
    <col min="2304" max="2304" width="83.33203125" style="188" customWidth="1"/>
    <col min="2305" max="2306" width="12.6640625" style="188" customWidth="1"/>
    <col min="2307" max="2308" width="15.1640625" style="188" customWidth="1"/>
    <col min="2309" max="2310" width="14.5" style="188" customWidth="1"/>
    <col min="2311" max="2311" width="17.6640625" style="188" customWidth="1"/>
    <col min="2312" max="2312" width="18.33203125" style="188" customWidth="1"/>
    <col min="2313" max="2558" width="9.1640625" style="188"/>
    <col min="2559" max="2559" width="27.5" style="188" customWidth="1"/>
    <col min="2560" max="2560" width="83.33203125" style="188" customWidth="1"/>
    <col min="2561" max="2562" width="12.6640625" style="188" customWidth="1"/>
    <col min="2563" max="2564" width="15.1640625" style="188" customWidth="1"/>
    <col min="2565" max="2566" width="14.5" style="188" customWidth="1"/>
    <col min="2567" max="2567" width="17.6640625" style="188" customWidth="1"/>
    <col min="2568" max="2568" width="18.33203125" style="188" customWidth="1"/>
    <col min="2569" max="2814" width="9.1640625" style="188"/>
    <col min="2815" max="2815" width="27.5" style="188" customWidth="1"/>
    <col min="2816" max="2816" width="83.33203125" style="188" customWidth="1"/>
    <col min="2817" max="2818" width="12.6640625" style="188" customWidth="1"/>
    <col min="2819" max="2820" width="15.1640625" style="188" customWidth="1"/>
    <col min="2821" max="2822" width="14.5" style="188" customWidth="1"/>
    <col min="2823" max="2823" width="17.6640625" style="188" customWidth="1"/>
    <col min="2824" max="2824" width="18.33203125" style="188" customWidth="1"/>
    <col min="2825" max="3070" width="9.1640625" style="188"/>
    <col min="3071" max="3071" width="27.5" style="188" customWidth="1"/>
    <col min="3072" max="3072" width="83.33203125" style="188" customWidth="1"/>
    <col min="3073" max="3074" width="12.6640625" style="188" customWidth="1"/>
    <col min="3075" max="3076" width="15.1640625" style="188" customWidth="1"/>
    <col min="3077" max="3078" width="14.5" style="188" customWidth="1"/>
    <col min="3079" max="3079" width="17.6640625" style="188" customWidth="1"/>
    <col min="3080" max="3080" width="18.33203125" style="188" customWidth="1"/>
    <col min="3081" max="3326" width="9.1640625" style="188"/>
    <col min="3327" max="3327" width="27.5" style="188" customWidth="1"/>
    <col min="3328" max="3328" width="83.33203125" style="188" customWidth="1"/>
    <col min="3329" max="3330" width="12.6640625" style="188" customWidth="1"/>
    <col min="3331" max="3332" width="15.1640625" style="188" customWidth="1"/>
    <col min="3333" max="3334" width="14.5" style="188" customWidth="1"/>
    <col min="3335" max="3335" width="17.6640625" style="188" customWidth="1"/>
    <col min="3336" max="3336" width="18.33203125" style="188" customWidth="1"/>
    <col min="3337" max="3582" width="9.1640625" style="188"/>
    <col min="3583" max="3583" width="27.5" style="188" customWidth="1"/>
    <col min="3584" max="3584" width="83.33203125" style="188" customWidth="1"/>
    <col min="3585" max="3586" width="12.6640625" style="188" customWidth="1"/>
    <col min="3587" max="3588" width="15.1640625" style="188" customWidth="1"/>
    <col min="3589" max="3590" width="14.5" style="188" customWidth="1"/>
    <col min="3591" max="3591" width="17.6640625" style="188" customWidth="1"/>
    <col min="3592" max="3592" width="18.33203125" style="188" customWidth="1"/>
    <col min="3593" max="3838" width="9.1640625" style="188"/>
    <col min="3839" max="3839" width="27.5" style="188" customWidth="1"/>
    <col min="3840" max="3840" width="83.33203125" style="188" customWidth="1"/>
    <col min="3841" max="3842" width="12.6640625" style="188" customWidth="1"/>
    <col min="3843" max="3844" width="15.1640625" style="188" customWidth="1"/>
    <col min="3845" max="3846" width="14.5" style="188" customWidth="1"/>
    <col min="3847" max="3847" width="17.6640625" style="188" customWidth="1"/>
    <col min="3848" max="3848" width="18.33203125" style="188" customWidth="1"/>
    <col min="3849" max="4094" width="9.1640625" style="188"/>
    <col min="4095" max="4095" width="27.5" style="188" customWidth="1"/>
    <col min="4096" max="4096" width="83.33203125" style="188" customWidth="1"/>
    <col min="4097" max="4098" width="12.6640625" style="188" customWidth="1"/>
    <col min="4099" max="4100" width="15.1640625" style="188" customWidth="1"/>
    <col min="4101" max="4102" width="14.5" style="188" customWidth="1"/>
    <col min="4103" max="4103" width="17.6640625" style="188" customWidth="1"/>
    <col min="4104" max="4104" width="18.33203125" style="188" customWidth="1"/>
    <col min="4105" max="4350" width="9.1640625" style="188"/>
    <col min="4351" max="4351" width="27.5" style="188" customWidth="1"/>
    <col min="4352" max="4352" width="83.33203125" style="188" customWidth="1"/>
    <col min="4353" max="4354" width="12.6640625" style="188" customWidth="1"/>
    <col min="4355" max="4356" width="15.1640625" style="188" customWidth="1"/>
    <col min="4357" max="4358" width="14.5" style="188" customWidth="1"/>
    <col min="4359" max="4359" width="17.6640625" style="188" customWidth="1"/>
    <col min="4360" max="4360" width="18.33203125" style="188" customWidth="1"/>
    <col min="4361" max="4606" width="9.1640625" style="188"/>
    <col min="4607" max="4607" width="27.5" style="188" customWidth="1"/>
    <col min="4608" max="4608" width="83.33203125" style="188" customWidth="1"/>
    <col min="4609" max="4610" width="12.6640625" style="188" customWidth="1"/>
    <col min="4611" max="4612" width="15.1640625" style="188" customWidth="1"/>
    <col min="4613" max="4614" width="14.5" style="188" customWidth="1"/>
    <col min="4615" max="4615" width="17.6640625" style="188" customWidth="1"/>
    <col min="4616" max="4616" width="18.33203125" style="188" customWidth="1"/>
    <col min="4617" max="4862" width="9.1640625" style="188"/>
    <col min="4863" max="4863" width="27.5" style="188" customWidth="1"/>
    <col min="4864" max="4864" width="83.33203125" style="188" customWidth="1"/>
    <col min="4865" max="4866" width="12.6640625" style="188" customWidth="1"/>
    <col min="4867" max="4868" width="15.1640625" style="188" customWidth="1"/>
    <col min="4869" max="4870" width="14.5" style="188" customWidth="1"/>
    <col min="4871" max="4871" width="17.6640625" style="188" customWidth="1"/>
    <col min="4872" max="4872" width="18.33203125" style="188" customWidth="1"/>
    <col min="4873" max="5118" width="9.1640625" style="188"/>
    <col min="5119" max="5119" width="27.5" style="188" customWidth="1"/>
    <col min="5120" max="5120" width="83.33203125" style="188" customWidth="1"/>
    <col min="5121" max="5122" width="12.6640625" style="188" customWidth="1"/>
    <col min="5123" max="5124" width="15.1640625" style="188" customWidth="1"/>
    <col min="5125" max="5126" width="14.5" style="188" customWidth="1"/>
    <col min="5127" max="5127" width="17.6640625" style="188" customWidth="1"/>
    <col min="5128" max="5128" width="18.33203125" style="188" customWidth="1"/>
    <col min="5129" max="5374" width="9.1640625" style="188"/>
    <col min="5375" max="5375" width="27.5" style="188" customWidth="1"/>
    <col min="5376" max="5376" width="83.33203125" style="188" customWidth="1"/>
    <col min="5377" max="5378" width="12.6640625" style="188" customWidth="1"/>
    <col min="5379" max="5380" width="15.1640625" style="188" customWidth="1"/>
    <col min="5381" max="5382" width="14.5" style="188" customWidth="1"/>
    <col min="5383" max="5383" width="17.6640625" style="188" customWidth="1"/>
    <col min="5384" max="5384" width="18.33203125" style="188" customWidth="1"/>
    <col min="5385" max="5630" width="9.1640625" style="188"/>
    <col min="5631" max="5631" width="27.5" style="188" customWidth="1"/>
    <col min="5632" max="5632" width="83.33203125" style="188" customWidth="1"/>
    <col min="5633" max="5634" width="12.6640625" style="188" customWidth="1"/>
    <col min="5635" max="5636" width="15.1640625" style="188" customWidth="1"/>
    <col min="5637" max="5638" width="14.5" style="188" customWidth="1"/>
    <col min="5639" max="5639" width="17.6640625" style="188" customWidth="1"/>
    <col min="5640" max="5640" width="18.33203125" style="188" customWidth="1"/>
    <col min="5641" max="5886" width="9.1640625" style="188"/>
    <col min="5887" max="5887" width="27.5" style="188" customWidth="1"/>
    <col min="5888" max="5888" width="83.33203125" style="188" customWidth="1"/>
    <col min="5889" max="5890" width="12.6640625" style="188" customWidth="1"/>
    <col min="5891" max="5892" width="15.1640625" style="188" customWidth="1"/>
    <col min="5893" max="5894" width="14.5" style="188" customWidth="1"/>
    <col min="5895" max="5895" width="17.6640625" style="188" customWidth="1"/>
    <col min="5896" max="5896" width="18.33203125" style="188" customWidth="1"/>
    <col min="5897" max="6142" width="9.1640625" style="188"/>
    <col min="6143" max="6143" width="27.5" style="188" customWidth="1"/>
    <col min="6144" max="6144" width="83.33203125" style="188" customWidth="1"/>
    <col min="6145" max="6146" width="12.6640625" style="188" customWidth="1"/>
    <col min="6147" max="6148" width="15.1640625" style="188" customWidth="1"/>
    <col min="6149" max="6150" width="14.5" style="188" customWidth="1"/>
    <col min="6151" max="6151" width="17.6640625" style="188" customWidth="1"/>
    <col min="6152" max="6152" width="18.33203125" style="188" customWidth="1"/>
    <col min="6153" max="6398" width="9.1640625" style="188"/>
    <col min="6399" max="6399" width="27.5" style="188" customWidth="1"/>
    <col min="6400" max="6400" width="83.33203125" style="188" customWidth="1"/>
    <col min="6401" max="6402" width="12.6640625" style="188" customWidth="1"/>
    <col min="6403" max="6404" width="15.1640625" style="188" customWidth="1"/>
    <col min="6405" max="6406" width="14.5" style="188" customWidth="1"/>
    <col min="6407" max="6407" width="17.6640625" style="188" customWidth="1"/>
    <col min="6408" max="6408" width="18.33203125" style="188" customWidth="1"/>
    <col min="6409" max="6654" width="9.1640625" style="188"/>
    <col min="6655" max="6655" width="27.5" style="188" customWidth="1"/>
    <col min="6656" max="6656" width="83.33203125" style="188" customWidth="1"/>
    <col min="6657" max="6658" width="12.6640625" style="188" customWidth="1"/>
    <col min="6659" max="6660" width="15.1640625" style="188" customWidth="1"/>
    <col min="6661" max="6662" width="14.5" style="188" customWidth="1"/>
    <col min="6663" max="6663" width="17.6640625" style="188" customWidth="1"/>
    <col min="6664" max="6664" width="18.33203125" style="188" customWidth="1"/>
    <col min="6665" max="6910" width="9.1640625" style="188"/>
    <col min="6911" max="6911" width="27.5" style="188" customWidth="1"/>
    <col min="6912" max="6912" width="83.33203125" style="188" customWidth="1"/>
    <col min="6913" max="6914" width="12.6640625" style="188" customWidth="1"/>
    <col min="6915" max="6916" width="15.1640625" style="188" customWidth="1"/>
    <col min="6917" max="6918" width="14.5" style="188" customWidth="1"/>
    <col min="6919" max="6919" width="17.6640625" style="188" customWidth="1"/>
    <col min="6920" max="6920" width="18.33203125" style="188" customWidth="1"/>
    <col min="6921" max="7166" width="9.1640625" style="188"/>
    <col min="7167" max="7167" width="27.5" style="188" customWidth="1"/>
    <col min="7168" max="7168" width="83.33203125" style="188" customWidth="1"/>
    <col min="7169" max="7170" width="12.6640625" style="188" customWidth="1"/>
    <col min="7171" max="7172" width="15.1640625" style="188" customWidth="1"/>
    <col min="7173" max="7174" width="14.5" style="188" customWidth="1"/>
    <col min="7175" max="7175" width="17.6640625" style="188" customWidth="1"/>
    <col min="7176" max="7176" width="18.33203125" style="188" customWidth="1"/>
    <col min="7177" max="7422" width="9.1640625" style="188"/>
    <col min="7423" max="7423" width="27.5" style="188" customWidth="1"/>
    <col min="7424" max="7424" width="83.33203125" style="188" customWidth="1"/>
    <col min="7425" max="7426" width="12.6640625" style="188" customWidth="1"/>
    <col min="7427" max="7428" width="15.1640625" style="188" customWidth="1"/>
    <col min="7429" max="7430" width="14.5" style="188" customWidth="1"/>
    <col min="7431" max="7431" width="17.6640625" style="188" customWidth="1"/>
    <col min="7432" max="7432" width="18.33203125" style="188" customWidth="1"/>
    <col min="7433" max="7678" width="9.1640625" style="188"/>
    <col min="7679" max="7679" width="27.5" style="188" customWidth="1"/>
    <col min="7680" max="7680" width="83.33203125" style="188" customWidth="1"/>
    <col min="7681" max="7682" width="12.6640625" style="188" customWidth="1"/>
    <col min="7683" max="7684" width="15.1640625" style="188" customWidth="1"/>
    <col min="7685" max="7686" width="14.5" style="188" customWidth="1"/>
    <col min="7687" max="7687" width="17.6640625" style="188" customWidth="1"/>
    <col min="7688" max="7688" width="18.33203125" style="188" customWidth="1"/>
    <col min="7689" max="7934" width="9.1640625" style="188"/>
    <col min="7935" max="7935" width="27.5" style="188" customWidth="1"/>
    <col min="7936" max="7936" width="83.33203125" style="188" customWidth="1"/>
    <col min="7937" max="7938" width="12.6640625" style="188" customWidth="1"/>
    <col min="7939" max="7940" width="15.1640625" style="188" customWidth="1"/>
    <col min="7941" max="7942" width="14.5" style="188" customWidth="1"/>
    <col min="7943" max="7943" width="17.6640625" style="188" customWidth="1"/>
    <col min="7944" max="7944" width="18.33203125" style="188" customWidth="1"/>
    <col min="7945" max="8190" width="9.1640625" style="188"/>
    <col min="8191" max="8191" width="27.5" style="188" customWidth="1"/>
    <col min="8192" max="8192" width="83.33203125" style="188" customWidth="1"/>
    <col min="8193" max="8194" width="12.6640625" style="188" customWidth="1"/>
    <col min="8195" max="8196" width="15.1640625" style="188" customWidth="1"/>
    <col min="8197" max="8198" width="14.5" style="188" customWidth="1"/>
    <col min="8199" max="8199" width="17.6640625" style="188" customWidth="1"/>
    <col min="8200" max="8200" width="18.33203125" style="188" customWidth="1"/>
    <col min="8201" max="8446" width="9.1640625" style="188"/>
    <col min="8447" max="8447" width="27.5" style="188" customWidth="1"/>
    <col min="8448" max="8448" width="83.33203125" style="188" customWidth="1"/>
    <col min="8449" max="8450" width="12.6640625" style="188" customWidth="1"/>
    <col min="8451" max="8452" width="15.1640625" style="188" customWidth="1"/>
    <col min="8453" max="8454" width="14.5" style="188" customWidth="1"/>
    <col min="8455" max="8455" width="17.6640625" style="188" customWidth="1"/>
    <col min="8456" max="8456" width="18.33203125" style="188" customWidth="1"/>
    <col min="8457" max="8702" width="9.1640625" style="188"/>
    <col min="8703" max="8703" width="27.5" style="188" customWidth="1"/>
    <col min="8704" max="8704" width="83.33203125" style="188" customWidth="1"/>
    <col min="8705" max="8706" width="12.6640625" style="188" customWidth="1"/>
    <col min="8707" max="8708" width="15.1640625" style="188" customWidth="1"/>
    <col min="8709" max="8710" width="14.5" style="188" customWidth="1"/>
    <col min="8711" max="8711" width="17.6640625" style="188" customWidth="1"/>
    <col min="8712" max="8712" width="18.33203125" style="188" customWidth="1"/>
    <col min="8713" max="8958" width="9.1640625" style="188"/>
    <col min="8959" max="8959" width="27.5" style="188" customWidth="1"/>
    <col min="8960" max="8960" width="83.33203125" style="188" customWidth="1"/>
    <col min="8961" max="8962" width="12.6640625" style="188" customWidth="1"/>
    <col min="8963" max="8964" width="15.1640625" style="188" customWidth="1"/>
    <col min="8965" max="8966" width="14.5" style="188" customWidth="1"/>
    <col min="8967" max="8967" width="17.6640625" style="188" customWidth="1"/>
    <col min="8968" max="8968" width="18.33203125" style="188" customWidth="1"/>
    <col min="8969" max="9214" width="9.1640625" style="188"/>
    <col min="9215" max="9215" width="27.5" style="188" customWidth="1"/>
    <col min="9216" max="9216" width="83.33203125" style="188" customWidth="1"/>
    <col min="9217" max="9218" width="12.6640625" style="188" customWidth="1"/>
    <col min="9219" max="9220" width="15.1640625" style="188" customWidth="1"/>
    <col min="9221" max="9222" width="14.5" style="188" customWidth="1"/>
    <col min="9223" max="9223" width="17.6640625" style="188" customWidth="1"/>
    <col min="9224" max="9224" width="18.33203125" style="188" customWidth="1"/>
    <col min="9225" max="9470" width="9.1640625" style="188"/>
    <col min="9471" max="9471" width="27.5" style="188" customWidth="1"/>
    <col min="9472" max="9472" width="83.33203125" style="188" customWidth="1"/>
    <col min="9473" max="9474" width="12.6640625" style="188" customWidth="1"/>
    <col min="9475" max="9476" width="15.1640625" style="188" customWidth="1"/>
    <col min="9477" max="9478" width="14.5" style="188" customWidth="1"/>
    <col min="9479" max="9479" width="17.6640625" style="188" customWidth="1"/>
    <col min="9480" max="9480" width="18.33203125" style="188" customWidth="1"/>
    <col min="9481" max="9726" width="9.1640625" style="188"/>
    <col min="9727" max="9727" width="27.5" style="188" customWidth="1"/>
    <col min="9728" max="9728" width="83.33203125" style="188" customWidth="1"/>
    <col min="9729" max="9730" width="12.6640625" style="188" customWidth="1"/>
    <col min="9731" max="9732" width="15.1640625" style="188" customWidth="1"/>
    <col min="9733" max="9734" width="14.5" style="188" customWidth="1"/>
    <col min="9735" max="9735" width="17.6640625" style="188" customWidth="1"/>
    <col min="9736" max="9736" width="18.33203125" style="188" customWidth="1"/>
    <col min="9737" max="9982" width="9.1640625" style="188"/>
    <col min="9983" max="9983" width="27.5" style="188" customWidth="1"/>
    <col min="9984" max="9984" width="83.33203125" style="188" customWidth="1"/>
    <col min="9985" max="9986" width="12.6640625" style="188" customWidth="1"/>
    <col min="9987" max="9988" width="15.1640625" style="188" customWidth="1"/>
    <col min="9989" max="9990" width="14.5" style="188" customWidth="1"/>
    <col min="9991" max="9991" width="17.6640625" style="188" customWidth="1"/>
    <col min="9992" max="9992" width="18.33203125" style="188" customWidth="1"/>
    <col min="9993" max="10238" width="9.1640625" style="188"/>
    <col min="10239" max="10239" width="27.5" style="188" customWidth="1"/>
    <col min="10240" max="10240" width="83.33203125" style="188" customWidth="1"/>
    <col min="10241" max="10242" width="12.6640625" style="188" customWidth="1"/>
    <col min="10243" max="10244" width="15.1640625" style="188" customWidth="1"/>
    <col min="10245" max="10246" width="14.5" style="188" customWidth="1"/>
    <col min="10247" max="10247" width="17.6640625" style="188" customWidth="1"/>
    <col min="10248" max="10248" width="18.33203125" style="188" customWidth="1"/>
    <col min="10249" max="10494" width="9.1640625" style="188"/>
    <col min="10495" max="10495" width="27.5" style="188" customWidth="1"/>
    <col min="10496" max="10496" width="83.33203125" style="188" customWidth="1"/>
    <col min="10497" max="10498" width="12.6640625" style="188" customWidth="1"/>
    <col min="10499" max="10500" width="15.1640625" style="188" customWidth="1"/>
    <col min="10501" max="10502" width="14.5" style="188" customWidth="1"/>
    <col min="10503" max="10503" width="17.6640625" style="188" customWidth="1"/>
    <col min="10504" max="10504" width="18.33203125" style="188" customWidth="1"/>
    <col min="10505" max="10750" width="9.1640625" style="188"/>
    <col min="10751" max="10751" width="27.5" style="188" customWidth="1"/>
    <col min="10752" max="10752" width="83.33203125" style="188" customWidth="1"/>
    <col min="10753" max="10754" width="12.6640625" style="188" customWidth="1"/>
    <col min="10755" max="10756" width="15.1640625" style="188" customWidth="1"/>
    <col min="10757" max="10758" width="14.5" style="188" customWidth="1"/>
    <col min="10759" max="10759" width="17.6640625" style="188" customWidth="1"/>
    <col min="10760" max="10760" width="18.33203125" style="188" customWidth="1"/>
    <col min="10761" max="11006" width="9.1640625" style="188"/>
    <col min="11007" max="11007" width="27.5" style="188" customWidth="1"/>
    <col min="11008" max="11008" width="83.33203125" style="188" customWidth="1"/>
    <col min="11009" max="11010" width="12.6640625" style="188" customWidth="1"/>
    <col min="11011" max="11012" width="15.1640625" style="188" customWidth="1"/>
    <col min="11013" max="11014" width="14.5" style="188" customWidth="1"/>
    <col min="11015" max="11015" width="17.6640625" style="188" customWidth="1"/>
    <col min="11016" max="11016" width="18.33203125" style="188" customWidth="1"/>
    <col min="11017" max="11262" width="9.1640625" style="188"/>
    <col min="11263" max="11263" width="27.5" style="188" customWidth="1"/>
    <col min="11264" max="11264" width="83.33203125" style="188" customWidth="1"/>
    <col min="11265" max="11266" width="12.6640625" style="188" customWidth="1"/>
    <col min="11267" max="11268" width="15.1640625" style="188" customWidth="1"/>
    <col min="11269" max="11270" width="14.5" style="188" customWidth="1"/>
    <col min="11271" max="11271" width="17.6640625" style="188" customWidth="1"/>
    <col min="11272" max="11272" width="18.33203125" style="188" customWidth="1"/>
    <col min="11273" max="11518" width="9.1640625" style="188"/>
    <col min="11519" max="11519" width="27.5" style="188" customWidth="1"/>
    <col min="11520" max="11520" width="83.33203125" style="188" customWidth="1"/>
    <col min="11521" max="11522" width="12.6640625" style="188" customWidth="1"/>
    <col min="11523" max="11524" width="15.1640625" style="188" customWidth="1"/>
    <col min="11525" max="11526" width="14.5" style="188" customWidth="1"/>
    <col min="11527" max="11527" width="17.6640625" style="188" customWidth="1"/>
    <col min="11528" max="11528" width="18.33203125" style="188" customWidth="1"/>
    <col min="11529" max="11774" width="9.1640625" style="188"/>
    <col min="11775" max="11775" width="27.5" style="188" customWidth="1"/>
    <col min="11776" max="11776" width="83.33203125" style="188" customWidth="1"/>
    <col min="11777" max="11778" width="12.6640625" style="188" customWidth="1"/>
    <col min="11779" max="11780" width="15.1640625" style="188" customWidth="1"/>
    <col min="11781" max="11782" width="14.5" style="188" customWidth="1"/>
    <col min="11783" max="11783" width="17.6640625" style="188" customWidth="1"/>
    <col min="11784" max="11784" width="18.33203125" style="188" customWidth="1"/>
    <col min="11785" max="12030" width="9.1640625" style="188"/>
    <col min="12031" max="12031" width="27.5" style="188" customWidth="1"/>
    <col min="12032" max="12032" width="83.33203125" style="188" customWidth="1"/>
    <col min="12033" max="12034" width="12.6640625" style="188" customWidth="1"/>
    <col min="12035" max="12036" width="15.1640625" style="188" customWidth="1"/>
    <col min="12037" max="12038" width="14.5" style="188" customWidth="1"/>
    <col min="12039" max="12039" width="17.6640625" style="188" customWidth="1"/>
    <col min="12040" max="12040" width="18.33203125" style="188" customWidth="1"/>
    <col min="12041" max="12286" width="9.1640625" style="188"/>
    <col min="12287" max="12287" width="27.5" style="188" customWidth="1"/>
    <col min="12288" max="12288" width="83.33203125" style="188" customWidth="1"/>
    <col min="12289" max="12290" width="12.6640625" style="188" customWidth="1"/>
    <col min="12291" max="12292" width="15.1640625" style="188" customWidth="1"/>
    <col min="12293" max="12294" width="14.5" style="188" customWidth="1"/>
    <col min="12295" max="12295" width="17.6640625" style="188" customWidth="1"/>
    <col min="12296" max="12296" width="18.33203125" style="188" customWidth="1"/>
    <col min="12297" max="12542" width="9.1640625" style="188"/>
    <col min="12543" max="12543" width="27.5" style="188" customWidth="1"/>
    <col min="12544" max="12544" width="83.33203125" style="188" customWidth="1"/>
    <col min="12545" max="12546" width="12.6640625" style="188" customWidth="1"/>
    <col min="12547" max="12548" width="15.1640625" style="188" customWidth="1"/>
    <col min="12549" max="12550" width="14.5" style="188" customWidth="1"/>
    <col min="12551" max="12551" width="17.6640625" style="188" customWidth="1"/>
    <col min="12552" max="12552" width="18.33203125" style="188" customWidth="1"/>
    <col min="12553" max="12798" width="9.1640625" style="188"/>
    <col min="12799" max="12799" width="27.5" style="188" customWidth="1"/>
    <col min="12800" max="12800" width="83.33203125" style="188" customWidth="1"/>
    <col min="12801" max="12802" width="12.6640625" style="188" customWidth="1"/>
    <col min="12803" max="12804" width="15.1640625" style="188" customWidth="1"/>
    <col min="12805" max="12806" width="14.5" style="188" customWidth="1"/>
    <col min="12807" max="12807" width="17.6640625" style="188" customWidth="1"/>
    <col min="12808" max="12808" width="18.33203125" style="188" customWidth="1"/>
    <col min="12809" max="13054" width="9.1640625" style="188"/>
    <col min="13055" max="13055" width="27.5" style="188" customWidth="1"/>
    <col min="13056" max="13056" width="83.33203125" style="188" customWidth="1"/>
    <col min="13057" max="13058" width="12.6640625" style="188" customWidth="1"/>
    <col min="13059" max="13060" width="15.1640625" style="188" customWidth="1"/>
    <col min="13061" max="13062" width="14.5" style="188" customWidth="1"/>
    <col min="13063" max="13063" width="17.6640625" style="188" customWidth="1"/>
    <col min="13064" max="13064" width="18.33203125" style="188" customWidth="1"/>
    <col min="13065" max="13310" width="9.1640625" style="188"/>
    <col min="13311" max="13311" width="27.5" style="188" customWidth="1"/>
    <col min="13312" max="13312" width="83.33203125" style="188" customWidth="1"/>
    <col min="13313" max="13314" width="12.6640625" style="188" customWidth="1"/>
    <col min="13315" max="13316" width="15.1640625" style="188" customWidth="1"/>
    <col min="13317" max="13318" width="14.5" style="188" customWidth="1"/>
    <col min="13319" max="13319" width="17.6640625" style="188" customWidth="1"/>
    <col min="13320" max="13320" width="18.33203125" style="188" customWidth="1"/>
    <col min="13321" max="13566" width="9.1640625" style="188"/>
    <col min="13567" max="13567" width="27.5" style="188" customWidth="1"/>
    <col min="13568" max="13568" width="83.33203125" style="188" customWidth="1"/>
    <col min="13569" max="13570" width="12.6640625" style="188" customWidth="1"/>
    <col min="13571" max="13572" width="15.1640625" style="188" customWidth="1"/>
    <col min="13573" max="13574" width="14.5" style="188" customWidth="1"/>
    <col min="13575" max="13575" width="17.6640625" style="188" customWidth="1"/>
    <col min="13576" max="13576" width="18.33203125" style="188" customWidth="1"/>
    <col min="13577" max="13822" width="9.1640625" style="188"/>
    <col min="13823" max="13823" width="27.5" style="188" customWidth="1"/>
    <col min="13824" max="13824" width="83.33203125" style="188" customWidth="1"/>
    <col min="13825" max="13826" width="12.6640625" style="188" customWidth="1"/>
    <col min="13827" max="13828" width="15.1640625" style="188" customWidth="1"/>
    <col min="13829" max="13830" width="14.5" style="188" customWidth="1"/>
    <col min="13831" max="13831" width="17.6640625" style="188" customWidth="1"/>
    <col min="13832" max="13832" width="18.33203125" style="188" customWidth="1"/>
    <col min="13833" max="14078" width="9.1640625" style="188"/>
    <col min="14079" max="14079" width="27.5" style="188" customWidth="1"/>
    <col min="14080" max="14080" width="83.33203125" style="188" customWidth="1"/>
    <col min="14081" max="14082" width="12.6640625" style="188" customWidth="1"/>
    <col min="14083" max="14084" width="15.1640625" style="188" customWidth="1"/>
    <col min="14085" max="14086" width="14.5" style="188" customWidth="1"/>
    <col min="14087" max="14087" width="17.6640625" style="188" customWidth="1"/>
    <col min="14088" max="14088" width="18.33203125" style="188" customWidth="1"/>
    <col min="14089" max="14334" width="9.1640625" style="188"/>
    <col min="14335" max="14335" width="27.5" style="188" customWidth="1"/>
    <col min="14336" max="14336" width="83.33203125" style="188" customWidth="1"/>
    <col min="14337" max="14338" width="12.6640625" style="188" customWidth="1"/>
    <col min="14339" max="14340" width="15.1640625" style="188" customWidth="1"/>
    <col min="14341" max="14342" width="14.5" style="188" customWidth="1"/>
    <col min="14343" max="14343" width="17.6640625" style="188" customWidth="1"/>
    <col min="14344" max="14344" width="18.33203125" style="188" customWidth="1"/>
    <col min="14345" max="14590" width="9.1640625" style="188"/>
    <col min="14591" max="14591" width="27.5" style="188" customWidth="1"/>
    <col min="14592" max="14592" width="83.33203125" style="188" customWidth="1"/>
    <col min="14593" max="14594" width="12.6640625" style="188" customWidth="1"/>
    <col min="14595" max="14596" width="15.1640625" style="188" customWidth="1"/>
    <col min="14597" max="14598" width="14.5" style="188" customWidth="1"/>
    <col min="14599" max="14599" width="17.6640625" style="188" customWidth="1"/>
    <col min="14600" max="14600" width="18.33203125" style="188" customWidth="1"/>
    <col min="14601" max="14846" width="9.1640625" style="188"/>
    <col min="14847" max="14847" width="27.5" style="188" customWidth="1"/>
    <col min="14848" max="14848" width="83.33203125" style="188" customWidth="1"/>
    <col min="14849" max="14850" width="12.6640625" style="188" customWidth="1"/>
    <col min="14851" max="14852" width="15.1640625" style="188" customWidth="1"/>
    <col min="14853" max="14854" width="14.5" style="188" customWidth="1"/>
    <col min="14855" max="14855" width="17.6640625" style="188" customWidth="1"/>
    <col min="14856" max="14856" width="18.33203125" style="188" customWidth="1"/>
    <col min="14857" max="15102" width="9.1640625" style="188"/>
    <col min="15103" max="15103" width="27.5" style="188" customWidth="1"/>
    <col min="15104" max="15104" width="83.33203125" style="188" customWidth="1"/>
    <col min="15105" max="15106" width="12.6640625" style="188" customWidth="1"/>
    <col min="15107" max="15108" width="15.1640625" style="188" customWidth="1"/>
    <col min="15109" max="15110" width="14.5" style="188" customWidth="1"/>
    <col min="15111" max="15111" width="17.6640625" style="188" customWidth="1"/>
    <col min="15112" max="15112" width="18.33203125" style="188" customWidth="1"/>
    <col min="15113" max="15358" width="9.1640625" style="188"/>
    <col min="15359" max="15359" width="27.5" style="188" customWidth="1"/>
    <col min="15360" max="15360" width="83.33203125" style="188" customWidth="1"/>
    <col min="15361" max="15362" width="12.6640625" style="188" customWidth="1"/>
    <col min="15363" max="15364" width="15.1640625" style="188" customWidth="1"/>
    <col min="15365" max="15366" width="14.5" style="188" customWidth="1"/>
    <col min="15367" max="15367" width="17.6640625" style="188" customWidth="1"/>
    <col min="15368" max="15368" width="18.33203125" style="188" customWidth="1"/>
    <col min="15369" max="15614" width="9.1640625" style="188"/>
    <col min="15615" max="15615" width="27.5" style="188" customWidth="1"/>
    <col min="15616" max="15616" width="83.33203125" style="188" customWidth="1"/>
    <col min="15617" max="15618" width="12.6640625" style="188" customWidth="1"/>
    <col min="15619" max="15620" width="15.1640625" style="188" customWidth="1"/>
    <col min="15621" max="15622" width="14.5" style="188" customWidth="1"/>
    <col min="15623" max="15623" width="17.6640625" style="188" customWidth="1"/>
    <col min="15624" max="15624" width="18.33203125" style="188" customWidth="1"/>
    <col min="15625" max="15870" width="9.1640625" style="188"/>
    <col min="15871" max="15871" width="27.5" style="188" customWidth="1"/>
    <col min="15872" max="15872" width="83.33203125" style="188" customWidth="1"/>
    <col min="15873" max="15874" width="12.6640625" style="188" customWidth="1"/>
    <col min="15875" max="15876" width="15.1640625" style="188" customWidth="1"/>
    <col min="15877" max="15878" width="14.5" style="188" customWidth="1"/>
    <col min="15879" max="15879" width="17.6640625" style="188" customWidth="1"/>
    <col min="15880" max="15880" width="18.33203125" style="188" customWidth="1"/>
    <col min="15881" max="16126" width="9.1640625" style="188"/>
    <col min="16127" max="16127" width="27.5" style="188" customWidth="1"/>
    <col min="16128" max="16128" width="83.33203125" style="188" customWidth="1"/>
    <col min="16129" max="16130" width="12.6640625" style="188" customWidth="1"/>
    <col min="16131" max="16132" width="15.1640625" style="188" customWidth="1"/>
    <col min="16133" max="16134" width="14.5" style="188" customWidth="1"/>
    <col min="16135" max="16135" width="17.6640625" style="188" customWidth="1"/>
    <col min="16136" max="16136" width="18.33203125" style="188" customWidth="1"/>
    <col min="16137" max="16384" width="9.1640625" style="188"/>
  </cols>
  <sheetData>
    <row r="1" spans="1:8" ht="15.75" thickBot="1" x14ac:dyDescent="0.3">
      <c r="A1" s="191"/>
      <c r="B1" s="193"/>
      <c r="C1" s="189"/>
      <c r="D1" s="189"/>
      <c r="E1" s="189"/>
      <c r="F1" s="190"/>
      <c r="G1" s="191"/>
      <c r="H1" s="191"/>
    </row>
    <row r="2" spans="1:8" ht="15" x14ac:dyDescent="0.2">
      <c r="A2" s="194" t="s">
        <v>1492</v>
      </c>
      <c r="B2" s="194" t="s">
        <v>1493</v>
      </c>
      <c r="C2" s="195" t="s">
        <v>145</v>
      </c>
      <c r="D2" s="195" t="s">
        <v>1494</v>
      </c>
      <c r="E2" s="196" t="s">
        <v>1495</v>
      </c>
      <c r="F2" s="195" t="s">
        <v>1495</v>
      </c>
      <c r="G2" s="195" t="s">
        <v>1495</v>
      </c>
      <c r="H2" s="195" t="s">
        <v>1495</v>
      </c>
    </row>
    <row r="3" spans="1:8" ht="15.75" thickBot="1" x14ac:dyDescent="0.25">
      <c r="A3" s="197"/>
      <c r="B3" s="198"/>
      <c r="C3" s="199"/>
      <c r="D3" s="199" t="s">
        <v>1496</v>
      </c>
      <c r="E3" s="224" t="s">
        <v>1497</v>
      </c>
      <c r="F3" s="199" t="s">
        <v>1498</v>
      </c>
      <c r="G3" s="199" t="s">
        <v>1499</v>
      </c>
      <c r="H3" s="199" t="s">
        <v>1500</v>
      </c>
    </row>
    <row r="4" spans="1:8" ht="15" x14ac:dyDescent="0.25">
      <c r="A4" s="210" t="s">
        <v>1560</v>
      </c>
      <c r="B4" s="225" t="s">
        <v>1507</v>
      </c>
      <c r="C4" s="226">
        <v>148</v>
      </c>
      <c r="D4" s="227" t="s">
        <v>222</v>
      </c>
      <c r="E4" s="205"/>
      <c r="F4" s="205"/>
      <c r="G4" s="228">
        <f t="shared" ref="G4:G28" si="0">C4*E4</f>
        <v>0</v>
      </c>
      <c r="H4" s="229">
        <f t="shared" ref="H4:H28" si="1">C4*F4</f>
        <v>0</v>
      </c>
    </row>
    <row r="5" spans="1:8" ht="15" x14ac:dyDescent="0.25">
      <c r="A5" s="210"/>
      <c r="B5" s="230" t="s">
        <v>1508</v>
      </c>
      <c r="C5" s="231">
        <v>1</v>
      </c>
      <c r="D5" s="232" t="s">
        <v>336</v>
      </c>
      <c r="E5" s="205"/>
      <c r="F5" s="205"/>
      <c r="G5" s="228">
        <f t="shared" si="0"/>
        <v>0</v>
      </c>
      <c r="H5" s="229">
        <f t="shared" si="1"/>
        <v>0</v>
      </c>
    </row>
    <row r="6" spans="1:8" ht="15" x14ac:dyDescent="0.25">
      <c r="A6" s="210"/>
      <c r="B6" s="230" t="s">
        <v>1509</v>
      </c>
      <c r="C6" s="231">
        <v>1100</v>
      </c>
      <c r="D6" s="232" t="s">
        <v>1510</v>
      </c>
      <c r="E6" s="205"/>
      <c r="F6" s="205"/>
      <c r="G6" s="228">
        <f t="shared" si="0"/>
        <v>0</v>
      </c>
      <c r="H6" s="229">
        <f t="shared" si="1"/>
        <v>0</v>
      </c>
    </row>
    <row r="7" spans="1:8" ht="15" x14ac:dyDescent="0.25">
      <c r="A7" s="210"/>
      <c r="B7" s="230" t="s">
        <v>1561</v>
      </c>
      <c r="C7" s="231">
        <v>40</v>
      </c>
      <c r="D7" s="232" t="s">
        <v>222</v>
      </c>
      <c r="E7" s="205"/>
      <c r="F7" s="205"/>
      <c r="G7" s="228">
        <f t="shared" si="0"/>
        <v>0</v>
      </c>
      <c r="H7" s="229">
        <f t="shared" si="1"/>
        <v>0</v>
      </c>
    </row>
    <row r="8" spans="1:8" ht="15" x14ac:dyDescent="0.25">
      <c r="A8" s="210"/>
      <c r="B8" s="230" t="s">
        <v>1562</v>
      </c>
      <c r="C8" s="231">
        <v>1.5</v>
      </c>
      <c r="D8" s="232" t="s">
        <v>222</v>
      </c>
      <c r="E8" s="205"/>
      <c r="F8" s="205"/>
      <c r="G8" s="228">
        <f t="shared" si="0"/>
        <v>0</v>
      </c>
      <c r="H8" s="229">
        <f t="shared" si="1"/>
        <v>0</v>
      </c>
    </row>
    <row r="9" spans="1:8" ht="15" x14ac:dyDescent="0.25">
      <c r="A9" s="210"/>
      <c r="B9" s="225" t="s">
        <v>1563</v>
      </c>
      <c r="C9" s="226">
        <v>7</v>
      </c>
      <c r="D9" s="227" t="s">
        <v>336</v>
      </c>
      <c r="E9" s="205"/>
      <c r="F9" s="205"/>
      <c r="G9" s="228">
        <f t="shared" si="0"/>
        <v>0</v>
      </c>
      <c r="H9" s="229">
        <f t="shared" si="1"/>
        <v>0</v>
      </c>
    </row>
    <row r="10" spans="1:8" ht="15" x14ac:dyDescent="0.25">
      <c r="A10" s="210"/>
      <c r="B10" s="225" t="s">
        <v>1564</v>
      </c>
      <c r="C10" s="226">
        <v>3</v>
      </c>
      <c r="D10" s="227" t="s">
        <v>336</v>
      </c>
      <c r="E10" s="205"/>
      <c r="F10" s="205"/>
      <c r="G10" s="228">
        <f t="shared" si="0"/>
        <v>0</v>
      </c>
      <c r="H10" s="229">
        <f t="shared" si="1"/>
        <v>0</v>
      </c>
    </row>
    <row r="11" spans="1:8" ht="15" x14ac:dyDescent="0.25">
      <c r="A11" s="210"/>
      <c r="B11" s="233" t="s">
        <v>1513</v>
      </c>
      <c r="C11" s="231">
        <v>48</v>
      </c>
      <c r="D11" s="232" t="s">
        <v>336</v>
      </c>
      <c r="E11" s="205"/>
      <c r="F11" s="205"/>
      <c r="G11" s="228">
        <f t="shared" si="0"/>
        <v>0</v>
      </c>
      <c r="H11" s="229">
        <f t="shared" si="1"/>
        <v>0</v>
      </c>
    </row>
    <row r="12" spans="1:8" ht="15" x14ac:dyDescent="0.25">
      <c r="A12" s="210"/>
      <c r="B12" s="234" t="s">
        <v>1516</v>
      </c>
      <c r="C12" s="205">
        <v>40</v>
      </c>
      <c r="D12" s="235" t="s">
        <v>336</v>
      </c>
      <c r="E12" s="205"/>
      <c r="F12" s="205"/>
      <c r="G12" s="228">
        <f t="shared" si="0"/>
        <v>0</v>
      </c>
      <c r="H12" s="229">
        <f t="shared" si="1"/>
        <v>0</v>
      </c>
    </row>
    <row r="13" spans="1:8" ht="15" x14ac:dyDescent="0.25">
      <c r="A13" s="210"/>
      <c r="B13" s="236" t="s">
        <v>1565</v>
      </c>
      <c r="C13" s="205">
        <v>25</v>
      </c>
      <c r="D13" s="235" t="s">
        <v>336</v>
      </c>
      <c r="E13" s="205"/>
      <c r="F13" s="205"/>
      <c r="G13" s="228">
        <f t="shared" si="0"/>
        <v>0</v>
      </c>
      <c r="H13" s="229">
        <f t="shared" si="1"/>
        <v>0</v>
      </c>
    </row>
    <row r="14" spans="1:8" ht="15" x14ac:dyDescent="0.25">
      <c r="A14" s="210"/>
      <c r="B14" s="207" t="s">
        <v>1518</v>
      </c>
      <c r="C14" s="205">
        <f>C4</f>
        <v>148</v>
      </c>
      <c r="D14" s="235" t="s">
        <v>222</v>
      </c>
      <c r="E14" s="205"/>
      <c r="F14" s="205"/>
      <c r="G14" s="228">
        <f t="shared" si="0"/>
        <v>0</v>
      </c>
      <c r="H14" s="229">
        <f t="shared" si="1"/>
        <v>0</v>
      </c>
    </row>
    <row r="15" spans="1:8" ht="15" x14ac:dyDescent="0.25">
      <c r="A15" s="210"/>
      <c r="B15" s="234" t="s">
        <v>1566</v>
      </c>
      <c r="C15" s="205">
        <f>C14</f>
        <v>148</v>
      </c>
      <c r="D15" s="235" t="s">
        <v>222</v>
      </c>
      <c r="E15" s="205"/>
      <c r="F15" s="205"/>
      <c r="G15" s="228">
        <f t="shared" si="0"/>
        <v>0</v>
      </c>
      <c r="H15" s="229">
        <f t="shared" si="1"/>
        <v>0</v>
      </c>
    </row>
    <row r="16" spans="1:8" ht="15" x14ac:dyDescent="0.25">
      <c r="A16" s="210"/>
      <c r="B16" s="234" t="s">
        <v>1567</v>
      </c>
      <c r="C16" s="205">
        <f>C15</f>
        <v>148</v>
      </c>
      <c r="D16" s="235" t="s">
        <v>222</v>
      </c>
      <c r="E16" s="205"/>
      <c r="F16" s="205"/>
      <c r="G16" s="228">
        <f t="shared" si="0"/>
        <v>0</v>
      </c>
      <c r="H16" s="229">
        <f t="shared" si="1"/>
        <v>0</v>
      </c>
    </row>
    <row r="17" spans="1:9" ht="15" x14ac:dyDescent="0.25">
      <c r="A17" s="210"/>
      <c r="B17" s="237" t="s">
        <v>1568</v>
      </c>
      <c r="C17" s="206">
        <v>4</v>
      </c>
      <c r="D17" s="238" t="s">
        <v>336</v>
      </c>
      <c r="E17" s="205"/>
      <c r="F17" s="205"/>
      <c r="G17" s="228">
        <f t="shared" si="0"/>
        <v>0</v>
      </c>
      <c r="H17" s="229">
        <f t="shared" si="1"/>
        <v>0</v>
      </c>
    </row>
    <row r="18" spans="1:9" ht="15" x14ac:dyDescent="0.25">
      <c r="A18" s="210"/>
      <c r="B18" s="234" t="s">
        <v>1569</v>
      </c>
      <c r="C18" s="205">
        <v>2</v>
      </c>
      <c r="D18" s="235" t="s">
        <v>336</v>
      </c>
      <c r="E18" s="205"/>
      <c r="F18" s="205"/>
      <c r="G18" s="228">
        <f t="shared" si="0"/>
        <v>0</v>
      </c>
      <c r="H18" s="229">
        <f t="shared" si="1"/>
        <v>0</v>
      </c>
    </row>
    <row r="19" spans="1:9" ht="15" x14ac:dyDescent="0.25">
      <c r="A19" s="210"/>
      <c r="B19" s="234" t="s">
        <v>1570</v>
      </c>
      <c r="C19" s="205">
        <v>2</v>
      </c>
      <c r="D19" s="235" t="s">
        <v>336</v>
      </c>
      <c r="E19" s="205"/>
      <c r="F19" s="205"/>
      <c r="G19" s="228">
        <f t="shared" si="0"/>
        <v>0</v>
      </c>
      <c r="H19" s="229">
        <f t="shared" si="1"/>
        <v>0</v>
      </c>
    </row>
    <row r="20" spans="1:9" ht="15" x14ac:dyDescent="0.25">
      <c r="A20" s="210"/>
      <c r="B20" s="234" t="s">
        <v>1571</v>
      </c>
      <c r="C20" s="205">
        <v>1</v>
      </c>
      <c r="D20" s="235" t="s">
        <v>336</v>
      </c>
      <c r="E20" s="205"/>
      <c r="F20" s="205"/>
      <c r="G20" s="228">
        <f t="shared" si="0"/>
        <v>0</v>
      </c>
      <c r="H20" s="229">
        <f t="shared" si="1"/>
        <v>0</v>
      </c>
    </row>
    <row r="21" spans="1:9" ht="15" x14ac:dyDescent="0.25">
      <c r="A21" s="210"/>
      <c r="B21" s="236" t="s">
        <v>1528</v>
      </c>
      <c r="C21" s="205">
        <v>2</v>
      </c>
      <c r="D21" s="235" t="s">
        <v>336</v>
      </c>
      <c r="E21" s="205"/>
      <c r="F21" s="205"/>
      <c r="G21" s="228">
        <f t="shared" si="0"/>
        <v>0</v>
      </c>
      <c r="H21" s="229">
        <f t="shared" si="1"/>
        <v>0</v>
      </c>
    </row>
    <row r="22" spans="1:9" ht="15" x14ac:dyDescent="0.25">
      <c r="A22" s="210"/>
      <c r="B22" s="234" t="s">
        <v>1532</v>
      </c>
      <c r="C22" s="205">
        <v>2</v>
      </c>
      <c r="D22" s="235" t="s">
        <v>336</v>
      </c>
      <c r="E22" s="205"/>
      <c r="F22" s="205"/>
      <c r="G22" s="228">
        <f t="shared" si="0"/>
        <v>0</v>
      </c>
      <c r="H22" s="229">
        <f t="shared" si="1"/>
        <v>0</v>
      </c>
    </row>
    <row r="23" spans="1:9" ht="15" x14ac:dyDescent="0.25">
      <c r="A23" s="210"/>
      <c r="B23" s="234" t="s">
        <v>1572</v>
      </c>
      <c r="C23" s="205">
        <v>138</v>
      </c>
      <c r="D23" s="235" t="s">
        <v>222</v>
      </c>
      <c r="E23" s="205"/>
      <c r="F23" s="205"/>
      <c r="G23" s="228">
        <f t="shared" si="0"/>
        <v>0</v>
      </c>
      <c r="H23" s="229">
        <f t="shared" si="1"/>
        <v>0</v>
      </c>
    </row>
    <row r="24" spans="1:9" ht="15" x14ac:dyDescent="0.25">
      <c r="A24" s="210"/>
      <c r="B24" s="234" t="s">
        <v>1573</v>
      </c>
      <c r="C24" s="205">
        <v>1</v>
      </c>
      <c r="D24" s="235" t="s">
        <v>336</v>
      </c>
      <c r="E24" s="205"/>
      <c r="F24" s="205"/>
      <c r="G24" s="228">
        <f t="shared" si="0"/>
        <v>0</v>
      </c>
      <c r="H24" s="229">
        <f t="shared" si="1"/>
        <v>0</v>
      </c>
    </row>
    <row r="25" spans="1:9" ht="15" x14ac:dyDescent="0.25">
      <c r="A25" s="210"/>
      <c r="B25" s="234" t="s">
        <v>1590</v>
      </c>
      <c r="C25" s="286">
        <v>1</v>
      </c>
      <c r="D25" s="287" t="s">
        <v>336</v>
      </c>
      <c r="E25" s="286"/>
      <c r="F25" s="286"/>
      <c r="G25" s="288">
        <f t="shared" si="0"/>
        <v>0</v>
      </c>
      <c r="H25" s="289">
        <f t="shared" si="1"/>
        <v>0</v>
      </c>
    </row>
    <row r="26" spans="1:9" ht="15" x14ac:dyDescent="0.25">
      <c r="A26" s="210"/>
      <c r="B26" s="239" t="s">
        <v>1591</v>
      </c>
      <c r="C26" s="286">
        <v>1</v>
      </c>
      <c r="D26" s="291" t="s">
        <v>336</v>
      </c>
      <c r="E26" s="286"/>
      <c r="F26" s="286"/>
      <c r="G26" s="288">
        <f t="shared" si="0"/>
        <v>0</v>
      </c>
      <c r="H26" s="289">
        <f t="shared" si="1"/>
        <v>0</v>
      </c>
    </row>
    <row r="27" spans="1:9" ht="15" x14ac:dyDescent="0.25">
      <c r="A27" s="210"/>
      <c r="B27" s="239" t="s">
        <v>1555</v>
      </c>
      <c r="C27" s="205">
        <v>1</v>
      </c>
      <c r="D27" s="240" t="s">
        <v>336</v>
      </c>
      <c r="E27" s="205"/>
      <c r="F27" s="205"/>
      <c r="G27" s="228">
        <f t="shared" si="0"/>
        <v>0</v>
      </c>
      <c r="H27" s="229">
        <f t="shared" si="1"/>
        <v>0</v>
      </c>
    </row>
    <row r="28" spans="1:9" ht="15" x14ac:dyDescent="0.25">
      <c r="A28" s="241"/>
      <c r="B28" s="239" t="s">
        <v>1574</v>
      </c>
      <c r="C28" s="205">
        <v>1</v>
      </c>
      <c r="D28" s="240" t="s">
        <v>336</v>
      </c>
      <c r="E28" s="205"/>
      <c r="F28" s="205"/>
      <c r="G28" s="228">
        <f t="shared" si="0"/>
        <v>0</v>
      </c>
      <c r="H28" s="229">
        <f t="shared" si="1"/>
        <v>0</v>
      </c>
    </row>
    <row r="29" spans="1:9" ht="15.75" thickBot="1" x14ac:dyDescent="0.3">
      <c r="A29" s="210"/>
      <c r="B29" s="191"/>
      <c r="C29" s="190"/>
      <c r="D29" s="190"/>
      <c r="E29" s="190"/>
      <c r="F29" s="190"/>
      <c r="G29" s="211">
        <f>SUM(G4:G28)</f>
        <v>0</v>
      </c>
      <c r="H29" s="212">
        <f>SUM(H4:H28)</f>
        <v>0</v>
      </c>
      <c r="I29" s="242"/>
    </row>
    <row r="30" spans="1:9" ht="15.75" thickBot="1" x14ac:dyDescent="0.3">
      <c r="A30" s="210"/>
      <c r="B30" s="223" t="s">
        <v>1558</v>
      </c>
      <c r="C30" s="214"/>
      <c r="D30" s="214"/>
      <c r="E30" s="214"/>
      <c r="F30" s="214"/>
      <c r="G30" s="342">
        <f>G29+H29</f>
        <v>0</v>
      </c>
      <c r="H30" s="344"/>
      <c r="I30" s="242"/>
    </row>
    <row r="31" spans="1:9" ht="15" x14ac:dyDescent="0.25">
      <c r="A31" s="210"/>
      <c r="B31" s="191"/>
      <c r="C31" s="190"/>
      <c r="D31" s="190"/>
      <c r="E31" s="190"/>
      <c r="F31" s="190"/>
      <c r="G31" s="190"/>
      <c r="H31" s="243"/>
      <c r="I31" s="242"/>
    </row>
    <row r="32" spans="1:9" ht="15.75" thickBot="1" x14ac:dyDescent="0.3">
      <c r="A32" s="215"/>
      <c r="B32" s="216"/>
      <c r="C32" s="217"/>
      <c r="D32" s="217"/>
      <c r="E32" s="217"/>
      <c r="F32" s="217"/>
      <c r="G32" s="216"/>
      <c r="H32" s="244"/>
      <c r="I32" s="242"/>
    </row>
    <row r="33" spans="1:9" ht="15" x14ac:dyDescent="0.25">
      <c r="A33" s="193"/>
      <c r="B33" s="191"/>
      <c r="C33" s="190"/>
      <c r="D33" s="190"/>
      <c r="E33" s="190"/>
      <c r="F33" s="190"/>
      <c r="G33" s="191"/>
      <c r="H33" s="191"/>
      <c r="I33" s="242"/>
    </row>
    <row r="34" spans="1:9" ht="15" x14ac:dyDescent="0.25">
      <c r="A34" s="193" t="s">
        <v>1559</v>
      </c>
      <c r="B34" s="191"/>
      <c r="C34" s="190"/>
      <c r="D34" s="190"/>
      <c r="E34" s="190"/>
      <c r="F34" s="190"/>
      <c r="G34" s="191"/>
      <c r="H34" s="191"/>
      <c r="I34" s="242"/>
    </row>
    <row r="35" spans="1:9" ht="15" x14ac:dyDescent="0.25">
      <c r="A35" s="193"/>
      <c r="B35" s="191"/>
      <c r="C35" s="190"/>
      <c r="D35" s="190"/>
      <c r="E35" s="190"/>
      <c r="F35" s="190"/>
      <c r="G35" s="191"/>
      <c r="H35" s="191"/>
      <c r="I35" s="242"/>
    </row>
    <row r="36" spans="1:9" ht="15" x14ac:dyDescent="0.25">
      <c r="A36" s="193"/>
      <c r="B36" s="191"/>
      <c r="C36" s="190"/>
      <c r="D36" s="190"/>
      <c r="E36" s="190"/>
      <c r="F36" s="190"/>
      <c r="G36" s="191"/>
      <c r="H36" s="191"/>
      <c r="I36" s="242"/>
    </row>
    <row r="37" spans="1:9" ht="15" x14ac:dyDescent="0.25">
      <c r="A37" s="193"/>
      <c r="B37" s="191"/>
      <c r="C37" s="190"/>
      <c r="D37" s="190"/>
      <c r="E37" s="190"/>
      <c r="F37" s="190"/>
      <c r="G37" s="191"/>
      <c r="H37" s="191"/>
      <c r="I37" s="242"/>
    </row>
    <row r="38" spans="1:9" ht="15" x14ac:dyDescent="0.25">
      <c r="A38" s="193"/>
      <c r="B38" s="191"/>
      <c r="C38" s="190"/>
      <c r="D38" s="190"/>
      <c r="E38" s="190"/>
      <c r="F38" s="190"/>
      <c r="G38" s="191"/>
      <c r="H38" s="191"/>
      <c r="I38" s="242"/>
    </row>
    <row r="39" spans="1:9" ht="15" x14ac:dyDescent="0.25">
      <c r="A39" s="193"/>
      <c r="B39" s="191"/>
      <c r="C39" s="190"/>
      <c r="D39" s="190"/>
      <c r="E39" s="190"/>
      <c r="F39" s="190"/>
      <c r="G39" s="191"/>
      <c r="H39" s="191"/>
      <c r="I39" s="242"/>
    </row>
    <row r="40" spans="1:9" ht="15" x14ac:dyDescent="0.25">
      <c r="A40" s="193"/>
      <c r="B40" s="191"/>
      <c r="C40" s="190"/>
      <c r="D40" s="190"/>
      <c r="E40" s="190"/>
      <c r="F40" s="190"/>
      <c r="G40" s="191"/>
      <c r="H40" s="191"/>
      <c r="I40" s="242"/>
    </row>
    <row r="41" spans="1:9" ht="15" x14ac:dyDescent="0.25">
      <c r="A41" s="193"/>
      <c r="B41" s="191"/>
      <c r="C41" s="190"/>
      <c r="D41" s="190"/>
      <c r="E41" s="190"/>
      <c r="F41" s="190"/>
      <c r="G41" s="191"/>
      <c r="H41" s="191"/>
      <c r="I41" s="242"/>
    </row>
    <row r="42" spans="1:9" ht="15" x14ac:dyDescent="0.25">
      <c r="A42" s="193"/>
      <c r="B42" s="191"/>
      <c r="C42" s="190"/>
      <c r="D42" s="190"/>
      <c r="E42" s="190"/>
      <c r="F42" s="190"/>
      <c r="G42" s="191"/>
      <c r="H42" s="191"/>
      <c r="I42" s="242"/>
    </row>
    <row r="43" spans="1:9" ht="15" x14ac:dyDescent="0.25">
      <c r="A43" s="193"/>
      <c r="B43" s="191"/>
      <c r="C43" s="190"/>
      <c r="D43" s="190"/>
      <c r="E43" s="190"/>
      <c r="F43" s="190"/>
      <c r="G43" s="191"/>
      <c r="H43" s="191"/>
    </row>
    <row r="44" spans="1:9" ht="15" x14ac:dyDescent="0.25">
      <c r="A44" s="193"/>
      <c r="B44" s="191"/>
      <c r="C44" s="190"/>
      <c r="D44" s="190"/>
      <c r="E44" s="190"/>
      <c r="F44" s="190"/>
      <c r="G44" s="191"/>
      <c r="H44" s="191"/>
    </row>
    <row r="45" spans="1:9" ht="15" x14ac:dyDescent="0.25">
      <c r="A45" s="193"/>
      <c r="B45" s="191"/>
      <c r="C45" s="190"/>
      <c r="D45" s="190"/>
      <c r="E45" s="190"/>
      <c r="F45" s="190"/>
      <c r="G45" s="191"/>
      <c r="H45" s="191"/>
    </row>
    <row r="46" spans="1:9" ht="15" x14ac:dyDescent="0.25">
      <c r="A46" s="193"/>
      <c r="B46" s="191"/>
      <c r="C46" s="190"/>
      <c r="D46" s="190"/>
      <c r="E46" s="190"/>
      <c r="F46" s="190"/>
      <c r="G46" s="191"/>
      <c r="H46" s="191"/>
    </row>
    <row r="47" spans="1:9" ht="15" x14ac:dyDescent="0.25">
      <c r="A47" s="193"/>
      <c r="B47" s="191"/>
      <c r="C47" s="190"/>
      <c r="D47" s="190"/>
      <c r="E47" s="190"/>
      <c r="F47" s="190"/>
      <c r="G47" s="191"/>
      <c r="H47" s="191"/>
    </row>
    <row r="48" spans="1:9" ht="15" x14ac:dyDescent="0.25">
      <c r="A48" s="193"/>
      <c r="B48" s="191"/>
      <c r="C48" s="190"/>
      <c r="D48" s="190"/>
      <c r="E48" s="190"/>
      <c r="F48" s="190"/>
      <c r="G48" s="191"/>
      <c r="H48" s="191"/>
    </row>
    <row r="49" spans="1:8" ht="15" x14ac:dyDescent="0.25">
      <c r="A49" s="193"/>
      <c r="B49" s="191"/>
      <c r="C49" s="190"/>
      <c r="D49" s="190"/>
      <c r="E49" s="190"/>
      <c r="F49" s="190"/>
      <c r="G49" s="191"/>
      <c r="H49" s="191"/>
    </row>
    <row r="50" spans="1:8" ht="15" x14ac:dyDescent="0.25">
      <c r="A50" s="193"/>
      <c r="B50" s="191"/>
      <c r="C50" s="190"/>
      <c r="D50" s="190"/>
      <c r="E50" s="190"/>
      <c r="F50" s="190"/>
      <c r="G50" s="191"/>
      <c r="H50" s="191"/>
    </row>
    <row r="51" spans="1:8" ht="15" x14ac:dyDescent="0.25">
      <c r="A51" s="193"/>
      <c r="B51" s="191"/>
      <c r="C51" s="190"/>
      <c r="D51" s="190"/>
      <c r="E51" s="190"/>
      <c r="F51" s="190"/>
      <c r="G51" s="191"/>
      <c r="H51" s="191"/>
    </row>
    <row r="52" spans="1:8" ht="15" x14ac:dyDescent="0.25">
      <c r="A52" s="193"/>
      <c r="B52" s="191"/>
      <c r="C52" s="190"/>
      <c r="D52" s="190"/>
      <c r="E52" s="190"/>
      <c r="F52" s="190"/>
      <c r="G52" s="191"/>
      <c r="H52" s="191"/>
    </row>
    <row r="53" spans="1:8" ht="15" x14ac:dyDescent="0.25">
      <c r="A53" s="193"/>
      <c r="B53" s="191"/>
      <c r="C53" s="190"/>
      <c r="D53" s="190"/>
      <c r="E53" s="190"/>
      <c r="F53" s="190"/>
      <c r="G53" s="191"/>
      <c r="H53" s="191"/>
    </row>
    <row r="54" spans="1:8" ht="15" x14ac:dyDescent="0.25">
      <c r="A54" s="193"/>
      <c r="B54" s="191"/>
      <c r="C54" s="190"/>
      <c r="D54" s="190"/>
      <c r="E54" s="190"/>
      <c r="F54" s="190"/>
      <c r="G54" s="191"/>
      <c r="H54" s="191"/>
    </row>
    <row r="55" spans="1:8" ht="15" x14ac:dyDescent="0.25">
      <c r="A55" s="193"/>
      <c r="B55" s="191"/>
      <c r="C55" s="190"/>
      <c r="D55" s="190"/>
      <c r="E55" s="190"/>
      <c r="F55" s="190"/>
      <c r="G55" s="191"/>
      <c r="H55" s="191"/>
    </row>
    <row r="56" spans="1:8" ht="15" x14ac:dyDescent="0.25">
      <c r="A56" s="193"/>
      <c r="B56" s="191"/>
      <c r="C56" s="190"/>
      <c r="D56" s="190"/>
      <c r="E56" s="190"/>
      <c r="F56" s="190"/>
      <c r="G56" s="191"/>
      <c r="H56" s="191"/>
    </row>
    <row r="57" spans="1:8" ht="15" x14ac:dyDescent="0.25">
      <c r="A57" s="193"/>
      <c r="B57" s="191"/>
      <c r="C57" s="190"/>
      <c r="D57" s="190"/>
      <c r="E57" s="190"/>
      <c r="F57" s="190"/>
      <c r="G57" s="191"/>
      <c r="H57" s="191"/>
    </row>
    <row r="58" spans="1:8" ht="15" x14ac:dyDescent="0.25">
      <c r="A58" s="193"/>
      <c r="B58" s="191"/>
      <c r="C58" s="190"/>
      <c r="D58" s="190"/>
      <c r="E58" s="190"/>
      <c r="F58" s="190"/>
      <c r="G58" s="191"/>
      <c r="H58" s="191"/>
    </row>
    <row r="59" spans="1:8" ht="15" x14ac:dyDescent="0.25">
      <c r="A59" s="193"/>
      <c r="B59" s="191"/>
      <c r="C59" s="190"/>
      <c r="D59" s="190"/>
      <c r="E59" s="190"/>
      <c r="F59" s="190"/>
      <c r="G59" s="191"/>
      <c r="H59" s="191"/>
    </row>
    <row r="60" spans="1:8" ht="15" x14ac:dyDescent="0.25">
      <c r="A60" s="193"/>
      <c r="B60" s="191"/>
      <c r="C60" s="190"/>
      <c r="D60" s="190"/>
      <c r="E60" s="190"/>
      <c r="F60" s="190"/>
      <c r="G60" s="191"/>
      <c r="H60" s="191"/>
    </row>
    <row r="61" spans="1:8" ht="15" x14ac:dyDescent="0.25">
      <c r="A61" s="193"/>
      <c r="B61" s="191"/>
      <c r="C61" s="190"/>
      <c r="D61" s="190"/>
      <c r="E61" s="190"/>
      <c r="F61" s="190"/>
      <c r="G61" s="191"/>
      <c r="H61" s="191"/>
    </row>
    <row r="62" spans="1:8" ht="15" x14ac:dyDescent="0.25">
      <c r="A62" s="193"/>
      <c r="B62" s="191"/>
      <c r="C62" s="190"/>
      <c r="D62" s="190"/>
      <c r="E62" s="190"/>
      <c r="F62" s="190"/>
      <c r="G62" s="191"/>
      <c r="H62" s="191"/>
    </row>
    <row r="63" spans="1:8" ht="15" x14ac:dyDescent="0.25">
      <c r="A63" s="193"/>
      <c r="B63" s="191"/>
      <c r="C63" s="190"/>
      <c r="D63" s="190"/>
      <c r="E63" s="190"/>
      <c r="F63" s="190"/>
      <c r="G63" s="191"/>
      <c r="H63" s="191"/>
    </row>
    <row r="64" spans="1:8" ht="15" x14ac:dyDescent="0.25">
      <c r="A64" s="193"/>
      <c r="B64" s="191"/>
      <c r="C64" s="190"/>
      <c r="D64" s="190"/>
      <c r="E64" s="190"/>
      <c r="F64" s="190"/>
      <c r="G64" s="191"/>
      <c r="H64" s="191"/>
    </row>
    <row r="65" spans="1:8" ht="15" x14ac:dyDescent="0.25">
      <c r="A65" s="193"/>
      <c r="B65" s="191"/>
      <c r="C65" s="190"/>
      <c r="D65" s="190"/>
      <c r="E65" s="190"/>
      <c r="F65" s="190"/>
      <c r="G65" s="191"/>
      <c r="H65" s="191"/>
    </row>
    <row r="66" spans="1:8" x14ac:dyDescent="0.2">
      <c r="A66" s="245"/>
      <c r="B66" s="246"/>
      <c r="C66" s="247"/>
      <c r="D66" s="247"/>
      <c r="E66" s="247"/>
      <c r="F66" s="247"/>
      <c r="G66" s="246"/>
      <c r="H66" s="246"/>
    </row>
    <row r="67" spans="1:8" x14ac:dyDescent="0.2">
      <c r="A67" s="245"/>
      <c r="B67" s="246"/>
      <c r="C67" s="247"/>
      <c r="D67" s="247"/>
      <c r="E67" s="247"/>
      <c r="F67" s="247"/>
      <c r="G67" s="246"/>
      <c r="H67" s="246"/>
    </row>
    <row r="68" spans="1:8" x14ac:dyDescent="0.2">
      <c r="A68" s="245"/>
      <c r="B68" s="246"/>
      <c r="C68" s="247"/>
      <c r="D68" s="247"/>
      <c r="E68" s="247"/>
      <c r="F68" s="247"/>
      <c r="G68" s="246"/>
      <c r="H68" s="246"/>
    </row>
    <row r="69" spans="1:8" x14ac:dyDescent="0.2">
      <c r="A69" s="245"/>
      <c r="B69" s="246"/>
      <c r="C69" s="247"/>
      <c r="D69" s="247"/>
      <c r="E69" s="247"/>
      <c r="F69" s="247"/>
      <c r="G69" s="246"/>
      <c r="H69" s="246"/>
    </row>
    <row r="70" spans="1:8" x14ac:dyDescent="0.2">
      <c r="A70" s="245"/>
      <c r="B70" s="246"/>
      <c r="C70" s="247"/>
      <c r="D70" s="247"/>
      <c r="E70" s="247"/>
      <c r="F70" s="247"/>
      <c r="G70" s="246"/>
      <c r="H70" s="246"/>
    </row>
    <row r="71" spans="1:8" x14ac:dyDescent="0.2">
      <c r="A71" s="245"/>
      <c r="B71" s="246"/>
      <c r="C71" s="247"/>
      <c r="D71" s="247"/>
      <c r="E71" s="247"/>
      <c r="F71" s="247"/>
      <c r="G71" s="246"/>
      <c r="H71" s="246"/>
    </row>
    <row r="72" spans="1:8" x14ac:dyDescent="0.2">
      <c r="A72" s="245"/>
      <c r="B72" s="246"/>
      <c r="C72" s="247"/>
      <c r="D72" s="247"/>
      <c r="E72" s="247"/>
      <c r="F72" s="247"/>
      <c r="G72" s="246"/>
      <c r="H72" s="246"/>
    </row>
    <row r="73" spans="1:8" x14ac:dyDescent="0.2">
      <c r="A73" s="245"/>
      <c r="B73" s="246"/>
      <c r="C73" s="247"/>
      <c r="D73" s="247"/>
      <c r="E73" s="247"/>
      <c r="F73" s="247"/>
      <c r="G73" s="246"/>
      <c r="H73" s="246"/>
    </row>
    <row r="74" spans="1:8" x14ac:dyDescent="0.2">
      <c r="A74" s="245"/>
      <c r="B74" s="246"/>
      <c r="C74" s="247"/>
      <c r="D74" s="247"/>
      <c r="E74" s="247"/>
      <c r="F74" s="247"/>
      <c r="G74" s="246"/>
      <c r="H74" s="246"/>
    </row>
    <row r="75" spans="1:8" x14ac:dyDescent="0.2">
      <c r="A75" s="245"/>
      <c r="B75" s="246"/>
      <c r="C75" s="247"/>
      <c r="D75" s="247"/>
      <c r="E75" s="247"/>
      <c r="F75" s="247"/>
      <c r="G75" s="246"/>
      <c r="H75" s="246"/>
    </row>
    <row r="76" spans="1:8" x14ac:dyDescent="0.2">
      <c r="A76" s="245"/>
      <c r="B76" s="246"/>
      <c r="C76" s="247"/>
      <c r="D76" s="247"/>
      <c r="E76" s="247"/>
      <c r="F76" s="247"/>
      <c r="G76" s="246"/>
      <c r="H76" s="246"/>
    </row>
    <row r="77" spans="1:8" x14ac:dyDescent="0.2">
      <c r="A77" s="245"/>
      <c r="B77" s="246"/>
      <c r="C77" s="247"/>
      <c r="D77" s="247"/>
      <c r="E77" s="247"/>
      <c r="F77" s="247"/>
      <c r="G77" s="246"/>
      <c r="H77" s="246"/>
    </row>
    <row r="78" spans="1:8" x14ac:dyDescent="0.2">
      <c r="A78" s="245"/>
      <c r="B78" s="246"/>
      <c r="C78" s="247"/>
      <c r="D78" s="247"/>
      <c r="E78" s="247"/>
      <c r="F78" s="247"/>
      <c r="G78" s="246"/>
      <c r="H78" s="246"/>
    </row>
    <row r="79" spans="1:8" x14ac:dyDescent="0.2">
      <c r="A79" s="245"/>
      <c r="B79" s="246"/>
      <c r="C79" s="247"/>
      <c r="D79" s="247"/>
      <c r="E79" s="247"/>
      <c r="F79" s="247"/>
      <c r="G79" s="246"/>
      <c r="H79" s="246"/>
    </row>
    <row r="80" spans="1:8" x14ac:dyDescent="0.2">
      <c r="A80" s="245"/>
      <c r="B80" s="246"/>
      <c r="C80" s="247"/>
      <c r="D80" s="247"/>
      <c r="E80" s="247"/>
      <c r="F80" s="247"/>
      <c r="G80" s="246"/>
      <c r="H80" s="246"/>
    </row>
    <row r="81" spans="1:8" x14ac:dyDescent="0.2">
      <c r="A81" s="245"/>
      <c r="B81" s="246"/>
      <c r="C81" s="247"/>
      <c r="D81" s="247"/>
      <c r="E81" s="247"/>
      <c r="F81" s="247"/>
      <c r="G81" s="246"/>
      <c r="H81" s="246"/>
    </row>
    <row r="82" spans="1:8" x14ac:dyDescent="0.2">
      <c r="A82" s="245"/>
      <c r="B82" s="246"/>
      <c r="C82" s="247"/>
      <c r="D82" s="247"/>
      <c r="E82" s="247"/>
      <c r="F82" s="247"/>
      <c r="G82" s="246"/>
      <c r="H82" s="246"/>
    </row>
    <row r="83" spans="1:8" x14ac:dyDescent="0.2">
      <c r="A83" s="245"/>
      <c r="B83" s="246"/>
      <c r="C83" s="247"/>
      <c r="D83" s="247"/>
      <c r="E83" s="247"/>
      <c r="F83" s="247"/>
      <c r="G83" s="246"/>
      <c r="H83" s="246"/>
    </row>
    <row r="84" spans="1:8" x14ac:dyDescent="0.2">
      <c r="A84" s="245"/>
      <c r="B84" s="246"/>
      <c r="C84" s="247"/>
      <c r="D84" s="247"/>
      <c r="E84" s="247"/>
      <c r="F84" s="247"/>
      <c r="G84" s="246"/>
      <c r="H84" s="246"/>
    </row>
    <row r="85" spans="1:8" x14ac:dyDescent="0.2">
      <c r="A85" s="245"/>
      <c r="B85" s="246"/>
      <c r="C85" s="247"/>
      <c r="D85" s="247"/>
      <c r="E85" s="247"/>
      <c r="F85" s="247"/>
      <c r="G85" s="246"/>
      <c r="H85" s="246"/>
    </row>
    <row r="86" spans="1:8" x14ac:dyDescent="0.2">
      <c r="A86" s="245"/>
      <c r="B86" s="246"/>
      <c r="C86" s="247"/>
      <c r="D86" s="247"/>
      <c r="E86" s="247"/>
      <c r="F86" s="247"/>
      <c r="G86" s="246"/>
      <c r="H86" s="246"/>
    </row>
    <row r="87" spans="1:8" x14ac:dyDescent="0.2">
      <c r="A87" s="245"/>
      <c r="B87" s="246"/>
      <c r="C87" s="247"/>
      <c r="D87" s="247"/>
      <c r="E87" s="247"/>
      <c r="F87" s="247"/>
      <c r="G87" s="246"/>
      <c r="H87" s="246"/>
    </row>
    <row r="88" spans="1:8" x14ac:dyDescent="0.2">
      <c r="A88" s="245"/>
      <c r="B88" s="246"/>
      <c r="C88" s="247"/>
      <c r="D88" s="247"/>
      <c r="E88" s="247"/>
      <c r="F88" s="247"/>
      <c r="G88" s="246"/>
      <c r="H88" s="246"/>
    </row>
    <row r="89" spans="1:8" x14ac:dyDescent="0.2">
      <c r="A89" s="245"/>
      <c r="B89" s="246"/>
      <c r="C89" s="247"/>
      <c r="D89" s="247"/>
      <c r="E89" s="247"/>
      <c r="F89" s="247"/>
      <c r="G89" s="246"/>
      <c r="H89" s="246"/>
    </row>
    <row r="90" spans="1:8" x14ac:dyDescent="0.2">
      <c r="A90" s="245"/>
      <c r="B90" s="246"/>
      <c r="C90" s="247"/>
      <c r="D90" s="247"/>
      <c r="E90" s="247"/>
      <c r="F90" s="247"/>
      <c r="G90" s="246"/>
      <c r="H90" s="246"/>
    </row>
    <row r="91" spans="1:8" x14ac:dyDescent="0.2">
      <c r="A91" s="245"/>
      <c r="B91" s="246"/>
      <c r="C91" s="247"/>
      <c r="D91" s="247"/>
      <c r="E91" s="247"/>
      <c r="F91" s="247"/>
      <c r="G91" s="246"/>
      <c r="H91" s="246"/>
    </row>
    <row r="92" spans="1:8" x14ac:dyDescent="0.2">
      <c r="A92" s="245"/>
      <c r="B92" s="246"/>
      <c r="C92" s="247"/>
      <c r="D92" s="247"/>
      <c r="E92" s="247"/>
      <c r="F92" s="247"/>
      <c r="G92" s="246"/>
      <c r="H92" s="246"/>
    </row>
    <row r="93" spans="1:8" x14ac:dyDescent="0.2">
      <c r="A93" s="245"/>
      <c r="B93" s="246"/>
      <c r="C93" s="247"/>
      <c r="D93" s="247"/>
      <c r="E93" s="247"/>
      <c r="F93" s="247"/>
      <c r="G93" s="246"/>
      <c r="H93" s="246"/>
    </row>
    <row r="94" spans="1:8" x14ac:dyDescent="0.2">
      <c r="A94" s="245"/>
      <c r="B94" s="246"/>
      <c r="C94" s="247"/>
      <c r="D94" s="247"/>
      <c r="E94" s="247"/>
      <c r="F94" s="247"/>
      <c r="G94" s="246"/>
      <c r="H94" s="246"/>
    </row>
    <row r="95" spans="1:8" x14ac:dyDescent="0.2">
      <c r="A95" s="245"/>
      <c r="B95" s="246"/>
      <c r="C95" s="247"/>
      <c r="D95" s="247"/>
      <c r="E95" s="247"/>
      <c r="F95" s="247"/>
      <c r="G95" s="246"/>
      <c r="H95" s="246"/>
    </row>
    <row r="96" spans="1:8" x14ac:dyDescent="0.2">
      <c r="A96" s="245"/>
      <c r="B96" s="246"/>
      <c r="C96" s="247"/>
      <c r="D96" s="247"/>
      <c r="E96" s="247"/>
      <c r="F96" s="247"/>
      <c r="G96" s="246"/>
      <c r="H96" s="246"/>
    </row>
    <row r="97" spans="1:8" x14ac:dyDescent="0.2">
      <c r="A97" s="245"/>
      <c r="B97" s="246"/>
      <c r="C97" s="247"/>
      <c r="D97" s="247"/>
      <c r="E97" s="247"/>
      <c r="F97" s="247"/>
      <c r="G97" s="246"/>
      <c r="H97" s="246"/>
    </row>
    <row r="98" spans="1:8" x14ac:dyDescent="0.2">
      <c r="A98" s="245"/>
      <c r="B98" s="246"/>
      <c r="C98" s="247"/>
      <c r="D98" s="247"/>
      <c r="E98" s="247"/>
      <c r="F98" s="247"/>
      <c r="G98" s="246"/>
      <c r="H98" s="246"/>
    </row>
    <row r="99" spans="1:8" x14ac:dyDescent="0.2">
      <c r="A99" s="245"/>
      <c r="B99" s="246"/>
      <c r="C99" s="247"/>
      <c r="D99" s="247"/>
      <c r="E99" s="247"/>
      <c r="F99" s="247"/>
      <c r="G99" s="246"/>
      <c r="H99" s="246"/>
    </row>
    <row r="100" spans="1:8" x14ac:dyDescent="0.2">
      <c r="A100" s="245"/>
      <c r="B100" s="246"/>
      <c r="C100" s="247"/>
      <c r="D100" s="247"/>
      <c r="E100" s="247"/>
      <c r="F100" s="247"/>
      <c r="G100" s="246"/>
      <c r="H100" s="246"/>
    </row>
    <row r="101" spans="1:8" x14ac:dyDescent="0.2">
      <c r="A101" s="245"/>
      <c r="B101" s="246"/>
      <c r="C101" s="247"/>
      <c r="D101" s="247"/>
      <c r="E101" s="247"/>
      <c r="F101" s="247"/>
      <c r="G101" s="246"/>
      <c r="H101" s="246"/>
    </row>
    <row r="102" spans="1:8" x14ac:dyDescent="0.2">
      <c r="A102" s="245"/>
      <c r="B102" s="246"/>
      <c r="C102" s="247"/>
      <c r="D102" s="247"/>
      <c r="E102" s="247"/>
      <c r="F102" s="247"/>
      <c r="G102" s="246"/>
      <c r="H102" s="246"/>
    </row>
    <row r="103" spans="1:8" x14ac:dyDescent="0.2">
      <c r="A103" s="245"/>
      <c r="B103" s="246"/>
      <c r="C103" s="247"/>
      <c r="D103" s="247"/>
      <c r="E103" s="247"/>
      <c r="F103" s="247"/>
      <c r="G103" s="246"/>
      <c r="H103" s="246"/>
    </row>
    <row r="104" spans="1:8" x14ac:dyDescent="0.2">
      <c r="A104" s="245"/>
      <c r="B104" s="246"/>
      <c r="C104" s="247"/>
      <c r="D104" s="247"/>
      <c r="E104" s="247"/>
      <c r="F104" s="247"/>
      <c r="G104" s="246"/>
      <c r="H104" s="246"/>
    </row>
    <row r="105" spans="1:8" x14ac:dyDescent="0.2">
      <c r="A105" s="245"/>
      <c r="B105" s="246"/>
      <c r="C105" s="247"/>
      <c r="D105" s="247"/>
      <c r="E105" s="247"/>
      <c r="F105" s="247"/>
      <c r="G105" s="246"/>
      <c r="H105" s="246"/>
    </row>
    <row r="106" spans="1:8" x14ac:dyDescent="0.2">
      <c r="A106" s="245"/>
      <c r="B106" s="246"/>
      <c r="C106" s="247"/>
      <c r="D106" s="247"/>
      <c r="E106" s="247"/>
      <c r="F106" s="247"/>
      <c r="G106" s="246"/>
      <c r="H106" s="246"/>
    </row>
    <row r="107" spans="1:8" x14ac:dyDescent="0.2">
      <c r="A107" s="245"/>
      <c r="B107" s="246"/>
      <c r="C107" s="247"/>
      <c r="D107" s="247"/>
      <c r="E107" s="247"/>
      <c r="F107" s="247"/>
      <c r="G107" s="246"/>
      <c r="H107" s="246"/>
    </row>
    <row r="108" spans="1:8" x14ac:dyDescent="0.2">
      <c r="A108" s="245"/>
      <c r="B108" s="246"/>
      <c r="C108" s="247"/>
      <c r="D108" s="247"/>
      <c r="E108" s="247"/>
      <c r="F108" s="247"/>
      <c r="G108" s="246"/>
      <c r="H108" s="246"/>
    </row>
    <row r="109" spans="1:8" x14ac:dyDescent="0.2">
      <c r="A109" s="245"/>
      <c r="B109" s="246"/>
      <c r="C109" s="247"/>
      <c r="D109" s="247"/>
      <c r="E109" s="247"/>
      <c r="F109" s="247"/>
      <c r="G109" s="246"/>
      <c r="H109" s="246"/>
    </row>
    <row r="110" spans="1:8" x14ac:dyDescent="0.2">
      <c r="A110" s="245"/>
      <c r="B110" s="246"/>
      <c r="C110" s="247"/>
      <c r="D110" s="247"/>
      <c r="E110" s="247"/>
      <c r="F110" s="247"/>
      <c r="G110" s="246"/>
      <c r="H110" s="246"/>
    </row>
    <row r="111" spans="1:8" x14ac:dyDescent="0.2">
      <c r="A111" s="245"/>
      <c r="B111" s="246"/>
      <c r="C111" s="247"/>
      <c r="D111" s="247"/>
      <c r="E111" s="247"/>
      <c r="F111" s="247"/>
      <c r="G111" s="246"/>
      <c r="H111" s="246"/>
    </row>
    <row r="112" spans="1:8" x14ac:dyDescent="0.2">
      <c r="A112" s="245"/>
      <c r="B112" s="246"/>
      <c r="C112" s="247"/>
      <c r="D112" s="247"/>
      <c r="E112" s="247"/>
      <c r="F112" s="247"/>
      <c r="G112" s="246"/>
      <c r="H112" s="246"/>
    </row>
    <row r="113" spans="1:8" x14ac:dyDescent="0.2">
      <c r="A113" s="245"/>
      <c r="B113" s="246"/>
      <c r="C113" s="247"/>
      <c r="D113" s="247"/>
      <c r="E113" s="247"/>
      <c r="F113" s="247"/>
      <c r="G113" s="246"/>
      <c r="H113" s="246"/>
    </row>
    <row r="114" spans="1:8" x14ac:dyDescent="0.2">
      <c r="A114" s="245"/>
      <c r="B114" s="246"/>
      <c r="C114" s="247"/>
      <c r="D114" s="247"/>
      <c r="E114" s="247"/>
      <c r="F114" s="247"/>
      <c r="G114" s="246"/>
      <c r="H114" s="246"/>
    </row>
    <row r="115" spans="1:8" x14ac:dyDescent="0.2">
      <c r="A115" s="245"/>
      <c r="B115" s="246"/>
      <c r="C115" s="247"/>
      <c r="D115" s="247"/>
      <c r="E115" s="247"/>
      <c r="F115" s="247"/>
      <c r="G115" s="246"/>
      <c r="H115" s="246"/>
    </row>
    <row r="116" spans="1:8" x14ac:dyDescent="0.2">
      <c r="A116" s="245"/>
      <c r="B116" s="246"/>
      <c r="C116" s="247"/>
      <c r="D116" s="247"/>
      <c r="E116" s="247"/>
      <c r="F116" s="247"/>
      <c r="G116" s="246"/>
      <c r="H116" s="246"/>
    </row>
    <row r="117" spans="1:8" x14ac:dyDescent="0.2">
      <c r="A117" s="245"/>
      <c r="B117" s="246"/>
      <c r="C117" s="247"/>
      <c r="D117" s="247"/>
      <c r="E117" s="247"/>
      <c r="F117" s="247"/>
      <c r="G117" s="246"/>
      <c r="H117" s="246"/>
    </row>
    <row r="118" spans="1:8" x14ac:dyDescent="0.2">
      <c r="A118" s="245"/>
      <c r="B118" s="246"/>
      <c r="C118" s="247"/>
      <c r="D118" s="247"/>
      <c r="E118" s="247"/>
      <c r="F118" s="247"/>
      <c r="G118" s="246"/>
      <c r="H118" s="246"/>
    </row>
    <row r="119" spans="1:8" x14ac:dyDescent="0.2">
      <c r="A119" s="245"/>
      <c r="B119" s="246"/>
      <c r="C119" s="247"/>
      <c r="D119" s="247"/>
      <c r="E119" s="247"/>
      <c r="F119" s="247"/>
      <c r="G119" s="246"/>
      <c r="H119" s="246"/>
    </row>
    <row r="120" spans="1:8" x14ac:dyDescent="0.2">
      <c r="A120" s="245"/>
      <c r="B120" s="246"/>
      <c r="C120" s="247"/>
      <c r="D120" s="247"/>
      <c r="E120" s="247"/>
      <c r="F120" s="247"/>
      <c r="G120" s="246"/>
      <c r="H120" s="246"/>
    </row>
    <row r="121" spans="1:8" x14ac:dyDescent="0.2">
      <c r="A121" s="245"/>
      <c r="B121" s="246"/>
      <c r="C121" s="247"/>
      <c r="D121" s="247"/>
      <c r="E121" s="247"/>
      <c r="F121" s="247"/>
      <c r="G121" s="246"/>
      <c r="H121" s="246"/>
    </row>
    <row r="122" spans="1:8" x14ac:dyDescent="0.2">
      <c r="A122" s="245"/>
      <c r="B122" s="246"/>
      <c r="C122" s="247"/>
      <c r="D122" s="247"/>
      <c r="E122" s="247"/>
      <c r="F122" s="247"/>
      <c r="G122" s="246"/>
      <c r="H122" s="246"/>
    </row>
    <row r="123" spans="1:8" x14ac:dyDescent="0.2">
      <c r="A123" s="245"/>
      <c r="B123" s="246"/>
      <c r="C123" s="247"/>
      <c r="D123" s="247"/>
      <c r="E123" s="247"/>
      <c r="F123" s="247"/>
      <c r="G123" s="246"/>
      <c r="H123" s="246"/>
    </row>
    <row r="124" spans="1:8" x14ac:dyDescent="0.2">
      <c r="A124" s="245"/>
      <c r="B124" s="246"/>
      <c r="C124" s="247"/>
      <c r="D124" s="247"/>
      <c r="E124" s="247"/>
      <c r="F124" s="247"/>
      <c r="G124" s="246"/>
      <c r="H124" s="246"/>
    </row>
    <row r="125" spans="1:8" x14ac:dyDescent="0.2">
      <c r="A125" s="245"/>
      <c r="B125" s="246"/>
      <c r="C125" s="247"/>
      <c r="D125" s="247"/>
      <c r="E125" s="247"/>
      <c r="F125" s="247"/>
      <c r="G125" s="246"/>
      <c r="H125" s="246"/>
    </row>
    <row r="126" spans="1:8" x14ac:dyDescent="0.2">
      <c r="A126" s="245"/>
      <c r="B126" s="246"/>
      <c r="C126" s="247"/>
      <c r="D126" s="247"/>
      <c r="E126" s="247"/>
      <c r="F126" s="247"/>
      <c r="G126" s="246"/>
      <c r="H126" s="246"/>
    </row>
    <row r="127" spans="1:8" x14ac:dyDescent="0.2">
      <c r="A127" s="245"/>
      <c r="B127" s="246"/>
      <c r="C127" s="247"/>
      <c r="D127" s="247"/>
      <c r="E127" s="247"/>
      <c r="F127" s="247"/>
      <c r="G127" s="246"/>
      <c r="H127" s="246"/>
    </row>
    <row r="128" spans="1:8" x14ac:dyDescent="0.2">
      <c r="A128" s="245"/>
      <c r="B128" s="246"/>
      <c r="C128" s="247"/>
      <c r="D128" s="247"/>
      <c r="E128" s="247"/>
      <c r="F128" s="247"/>
      <c r="G128" s="246"/>
      <c r="H128" s="246"/>
    </row>
    <row r="129" spans="1:8" x14ac:dyDescent="0.2">
      <c r="A129" s="245"/>
      <c r="B129" s="246"/>
      <c r="C129" s="247"/>
      <c r="D129" s="247"/>
      <c r="E129" s="247"/>
      <c r="F129" s="247"/>
      <c r="G129" s="246"/>
      <c r="H129" s="246"/>
    </row>
    <row r="130" spans="1:8" x14ac:dyDescent="0.2">
      <c r="A130" s="245"/>
      <c r="B130" s="246"/>
      <c r="C130" s="247"/>
      <c r="D130" s="247"/>
      <c r="E130" s="247"/>
      <c r="F130" s="247"/>
      <c r="G130" s="246"/>
      <c r="H130" s="246"/>
    </row>
    <row r="131" spans="1:8" x14ac:dyDescent="0.2">
      <c r="A131" s="245"/>
      <c r="B131" s="246"/>
      <c r="C131" s="247"/>
      <c r="D131" s="247"/>
      <c r="E131" s="247"/>
      <c r="F131" s="247"/>
      <c r="G131" s="246"/>
      <c r="H131" s="246"/>
    </row>
    <row r="132" spans="1:8" x14ac:dyDescent="0.2">
      <c r="A132" s="245"/>
      <c r="B132" s="246"/>
      <c r="C132" s="247"/>
      <c r="D132" s="247"/>
      <c r="E132" s="247"/>
      <c r="F132" s="247"/>
      <c r="G132" s="246"/>
      <c r="H132" s="246"/>
    </row>
    <row r="133" spans="1:8" x14ac:dyDescent="0.2">
      <c r="A133" s="245"/>
      <c r="B133" s="246"/>
      <c r="C133" s="247"/>
      <c r="D133" s="247"/>
      <c r="E133" s="247"/>
      <c r="F133" s="247"/>
      <c r="G133" s="246"/>
      <c r="H133" s="246"/>
    </row>
    <row r="134" spans="1:8" x14ac:dyDescent="0.2">
      <c r="A134" s="245"/>
      <c r="B134" s="246"/>
      <c r="C134" s="247"/>
      <c r="D134" s="247"/>
      <c r="E134" s="247"/>
      <c r="F134" s="247"/>
      <c r="G134" s="246"/>
      <c r="H134" s="246"/>
    </row>
    <row r="135" spans="1:8" x14ac:dyDescent="0.2">
      <c r="A135" s="245"/>
      <c r="B135" s="246"/>
      <c r="C135" s="247"/>
      <c r="D135" s="247"/>
      <c r="E135" s="247"/>
      <c r="F135" s="247"/>
      <c r="G135" s="246"/>
      <c r="H135" s="246"/>
    </row>
    <row r="136" spans="1:8" x14ac:dyDescent="0.2">
      <c r="A136" s="245"/>
      <c r="B136" s="246"/>
      <c r="C136" s="247"/>
      <c r="D136" s="247"/>
      <c r="E136" s="247"/>
      <c r="F136" s="247"/>
      <c r="G136" s="246"/>
      <c r="H136" s="246"/>
    </row>
    <row r="137" spans="1:8" x14ac:dyDescent="0.2">
      <c r="A137" s="245"/>
      <c r="B137" s="246"/>
      <c r="C137" s="247"/>
      <c r="D137" s="247"/>
      <c r="E137" s="247"/>
      <c r="F137" s="247"/>
      <c r="G137" s="246"/>
      <c r="H137" s="246"/>
    </row>
    <row r="138" spans="1:8" x14ac:dyDescent="0.2">
      <c r="A138" s="245"/>
      <c r="B138" s="246"/>
      <c r="C138" s="247"/>
      <c r="D138" s="247"/>
      <c r="E138" s="247"/>
      <c r="F138" s="247"/>
      <c r="G138" s="246"/>
      <c r="H138" s="246"/>
    </row>
    <row r="139" spans="1:8" x14ac:dyDescent="0.2">
      <c r="A139" s="245"/>
      <c r="B139" s="246"/>
      <c r="C139" s="247"/>
      <c r="D139" s="247"/>
      <c r="E139" s="247"/>
      <c r="F139" s="247"/>
      <c r="G139" s="246"/>
      <c r="H139" s="246"/>
    </row>
    <row r="140" spans="1:8" x14ac:dyDescent="0.2">
      <c r="A140" s="245"/>
      <c r="B140" s="246"/>
      <c r="C140" s="247"/>
      <c r="D140" s="247"/>
      <c r="E140" s="247"/>
      <c r="F140" s="247"/>
      <c r="G140" s="246"/>
      <c r="H140" s="246"/>
    </row>
    <row r="141" spans="1:8" x14ac:dyDescent="0.2">
      <c r="A141" s="245"/>
      <c r="B141" s="246"/>
      <c r="C141" s="247"/>
      <c r="D141" s="247"/>
      <c r="E141" s="247"/>
      <c r="F141" s="247"/>
      <c r="G141" s="246"/>
      <c r="H141" s="246"/>
    </row>
    <row r="142" spans="1:8" x14ac:dyDescent="0.2">
      <c r="A142" s="245"/>
      <c r="B142" s="246"/>
      <c r="C142" s="247"/>
      <c r="D142" s="247"/>
      <c r="E142" s="247"/>
      <c r="F142" s="247"/>
      <c r="G142" s="246"/>
      <c r="H142" s="246"/>
    </row>
    <row r="143" spans="1:8" x14ac:dyDescent="0.2">
      <c r="A143" s="245"/>
      <c r="B143" s="246"/>
      <c r="C143" s="247"/>
      <c r="D143" s="247"/>
      <c r="E143" s="247"/>
      <c r="F143" s="247"/>
      <c r="G143" s="246"/>
      <c r="H143" s="246"/>
    </row>
    <row r="144" spans="1:8" x14ac:dyDescent="0.2">
      <c r="A144" s="245"/>
      <c r="B144" s="246"/>
      <c r="C144" s="247"/>
      <c r="D144" s="247"/>
      <c r="E144" s="247"/>
      <c r="F144" s="247"/>
      <c r="G144" s="246"/>
      <c r="H144" s="246"/>
    </row>
    <row r="145" spans="1:8" x14ac:dyDescent="0.2">
      <c r="A145" s="245"/>
      <c r="B145" s="246"/>
      <c r="C145" s="247"/>
      <c r="D145" s="247"/>
      <c r="E145" s="247"/>
      <c r="F145" s="247"/>
      <c r="G145" s="246"/>
      <c r="H145" s="246"/>
    </row>
    <row r="146" spans="1:8" x14ac:dyDescent="0.2">
      <c r="A146" s="245"/>
      <c r="B146" s="246"/>
      <c r="C146" s="247"/>
      <c r="D146" s="247"/>
      <c r="E146" s="247"/>
      <c r="F146" s="247"/>
      <c r="G146" s="246"/>
      <c r="H146" s="246"/>
    </row>
    <row r="147" spans="1:8" x14ac:dyDescent="0.2">
      <c r="A147" s="245"/>
      <c r="B147" s="246"/>
      <c r="C147" s="247"/>
      <c r="D147" s="247"/>
      <c r="E147" s="247"/>
      <c r="F147" s="247"/>
      <c r="G147" s="246"/>
      <c r="H147" s="246"/>
    </row>
    <row r="148" spans="1:8" x14ac:dyDescent="0.2">
      <c r="A148" s="245"/>
      <c r="B148" s="246"/>
      <c r="C148" s="247"/>
      <c r="D148" s="247"/>
      <c r="E148" s="247"/>
      <c r="F148" s="247"/>
      <c r="G148" s="246"/>
      <c r="H148" s="246"/>
    </row>
    <row r="149" spans="1:8" x14ac:dyDescent="0.2">
      <c r="A149" s="245"/>
      <c r="B149" s="246"/>
      <c r="C149" s="247"/>
      <c r="D149" s="247"/>
      <c r="E149" s="247"/>
      <c r="F149" s="247"/>
      <c r="G149" s="246"/>
      <c r="H149" s="246"/>
    </row>
    <row r="150" spans="1:8" x14ac:dyDescent="0.2">
      <c r="A150" s="245"/>
      <c r="B150" s="246"/>
      <c r="C150" s="247"/>
      <c r="D150" s="247"/>
      <c r="E150" s="247"/>
      <c r="F150" s="247"/>
      <c r="G150" s="246"/>
      <c r="H150" s="246"/>
    </row>
    <row r="151" spans="1:8" x14ac:dyDescent="0.2">
      <c r="A151" s="245"/>
      <c r="B151" s="246"/>
      <c r="C151" s="247"/>
      <c r="D151" s="247"/>
      <c r="E151" s="247"/>
      <c r="F151" s="247"/>
      <c r="G151" s="246"/>
      <c r="H151" s="246"/>
    </row>
    <row r="152" spans="1:8" x14ac:dyDescent="0.2">
      <c r="A152" s="245"/>
      <c r="B152" s="246"/>
      <c r="C152" s="247"/>
      <c r="D152" s="247"/>
      <c r="E152" s="247"/>
      <c r="F152" s="247"/>
      <c r="G152" s="246"/>
      <c r="H152" s="246"/>
    </row>
    <row r="153" spans="1:8" x14ac:dyDescent="0.2">
      <c r="A153" s="245"/>
      <c r="B153" s="246"/>
      <c r="C153" s="247"/>
      <c r="D153" s="247"/>
      <c r="E153" s="247"/>
      <c r="F153" s="247"/>
      <c r="G153" s="246"/>
      <c r="H153" s="246"/>
    </row>
    <row r="154" spans="1:8" x14ac:dyDescent="0.2">
      <c r="A154" s="245"/>
      <c r="B154" s="246"/>
      <c r="C154" s="247"/>
      <c r="D154" s="247"/>
      <c r="E154" s="247"/>
      <c r="F154" s="247"/>
      <c r="G154" s="246"/>
      <c r="H154" s="246"/>
    </row>
    <row r="155" spans="1:8" x14ac:dyDescent="0.2">
      <c r="A155" s="245"/>
      <c r="B155" s="246"/>
      <c r="C155" s="247"/>
      <c r="D155" s="247"/>
      <c r="E155" s="247"/>
      <c r="F155" s="247"/>
      <c r="G155" s="246"/>
      <c r="H155" s="246"/>
    </row>
    <row r="156" spans="1:8" x14ac:dyDescent="0.2">
      <c r="A156" s="245"/>
      <c r="B156" s="246"/>
      <c r="C156" s="247"/>
      <c r="D156" s="247"/>
      <c r="E156" s="247"/>
      <c r="F156" s="247"/>
      <c r="G156" s="246"/>
      <c r="H156" s="246"/>
    </row>
    <row r="157" spans="1:8" x14ac:dyDescent="0.2">
      <c r="A157" s="245"/>
      <c r="B157" s="246"/>
      <c r="C157" s="247"/>
      <c r="D157" s="247"/>
      <c r="E157" s="247"/>
      <c r="F157" s="247"/>
      <c r="G157" s="246"/>
      <c r="H157" s="246"/>
    </row>
    <row r="158" spans="1:8" x14ac:dyDescent="0.2">
      <c r="A158" s="245"/>
      <c r="B158" s="246"/>
      <c r="C158" s="247"/>
      <c r="D158" s="247"/>
      <c r="E158" s="247"/>
      <c r="F158" s="247"/>
      <c r="G158" s="246"/>
      <c r="H158" s="246"/>
    </row>
    <row r="159" spans="1:8" x14ac:dyDescent="0.2">
      <c r="A159" s="245"/>
      <c r="B159" s="246"/>
      <c r="C159" s="247"/>
      <c r="D159" s="247"/>
      <c r="E159" s="247"/>
      <c r="F159" s="247"/>
      <c r="G159" s="246"/>
      <c r="H159" s="246"/>
    </row>
    <row r="160" spans="1:8" x14ac:dyDescent="0.2">
      <c r="A160" s="245"/>
      <c r="B160" s="246"/>
      <c r="C160" s="247"/>
      <c r="D160" s="247"/>
      <c r="E160" s="247"/>
      <c r="F160" s="247"/>
      <c r="G160" s="246"/>
      <c r="H160" s="246"/>
    </row>
    <row r="161" spans="1:8" x14ac:dyDescent="0.2">
      <c r="A161" s="245"/>
      <c r="B161" s="246"/>
      <c r="C161" s="247"/>
      <c r="D161" s="247"/>
      <c r="E161" s="247"/>
      <c r="F161" s="247"/>
      <c r="G161" s="246"/>
      <c r="H161" s="246"/>
    </row>
    <row r="162" spans="1:8" x14ac:dyDescent="0.2">
      <c r="A162" s="245"/>
      <c r="B162" s="246"/>
      <c r="C162" s="247"/>
      <c r="D162" s="247"/>
      <c r="E162" s="247"/>
      <c r="F162" s="247"/>
      <c r="G162" s="246"/>
      <c r="H162" s="246"/>
    </row>
    <row r="163" spans="1:8" x14ac:dyDescent="0.2">
      <c r="A163" s="245"/>
      <c r="B163" s="246"/>
      <c r="C163" s="247"/>
      <c r="D163" s="247"/>
      <c r="E163" s="247"/>
      <c r="F163" s="247"/>
      <c r="G163" s="246"/>
      <c r="H163" s="246"/>
    </row>
    <row r="164" spans="1:8" x14ac:dyDescent="0.2">
      <c r="A164" s="245"/>
      <c r="B164" s="246"/>
      <c r="C164" s="247"/>
      <c r="D164" s="247"/>
      <c r="E164" s="247"/>
      <c r="F164" s="247"/>
      <c r="G164" s="246"/>
      <c r="H164" s="246"/>
    </row>
    <row r="165" spans="1:8" x14ac:dyDescent="0.2">
      <c r="A165" s="245"/>
      <c r="B165" s="246"/>
      <c r="C165" s="247"/>
      <c r="D165" s="247"/>
      <c r="E165" s="247"/>
      <c r="F165" s="247"/>
      <c r="G165" s="246"/>
      <c r="H165" s="246"/>
    </row>
    <row r="166" spans="1:8" x14ac:dyDescent="0.2">
      <c r="A166" s="245"/>
      <c r="B166" s="246"/>
      <c r="C166" s="247"/>
      <c r="D166" s="247"/>
      <c r="E166" s="247"/>
      <c r="F166" s="247"/>
      <c r="G166" s="246"/>
      <c r="H166" s="246"/>
    </row>
    <row r="167" spans="1:8" x14ac:dyDescent="0.2">
      <c r="A167" s="245"/>
      <c r="B167" s="246"/>
      <c r="C167" s="247"/>
      <c r="D167" s="247"/>
      <c r="E167" s="247"/>
      <c r="F167" s="247"/>
      <c r="G167" s="246"/>
      <c r="H167" s="246"/>
    </row>
    <row r="168" spans="1:8" x14ac:dyDescent="0.2">
      <c r="A168" s="245"/>
      <c r="B168" s="246"/>
      <c r="C168" s="247"/>
      <c r="D168" s="247"/>
      <c r="E168" s="247"/>
      <c r="F168" s="247"/>
      <c r="G168" s="246"/>
      <c r="H168" s="246"/>
    </row>
    <row r="169" spans="1:8" x14ac:dyDescent="0.2">
      <c r="A169" s="245"/>
      <c r="B169" s="246"/>
      <c r="C169" s="247"/>
      <c r="D169" s="247"/>
      <c r="E169" s="247"/>
      <c r="F169" s="247"/>
      <c r="G169" s="246"/>
      <c r="H169" s="246"/>
    </row>
    <row r="170" spans="1:8" x14ac:dyDescent="0.2">
      <c r="A170" s="245"/>
      <c r="B170" s="246"/>
      <c r="C170" s="247"/>
      <c r="D170" s="247"/>
      <c r="E170" s="247"/>
      <c r="F170" s="247"/>
      <c r="G170" s="246"/>
      <c r="H170" s="246"/>
    </row>
    <row r="171" spans="1:8" x14ac:dyDescent="0.2">
      <c r="A171" s="245"/>
      <c r="B171" s="246"/>
      <c r="C171" s="247"/>
      <c r="D171" s="247"/>
      <c r="E171" s="247"/>
      <c r="F171" s="247"/>
      <c r="G171" s="246"/>
      <c r="H171" s="246"/>
    </row>
    <row r="172" spans="1:8" x14ac:dyDescent="0.2">
      <c r="A172" s="245"/>
      <c r="B172" s="246"/>
      <c r="C172" s="247"/>
      <c r="D172" s="247"/>
      <c r="E172" s="247"/>
      <c r="F172" s="247"/>
      <c r="G172" s="246"/>
      <c r="H172" s="246"/>
    </row>
    <row r="173" spans="1:8" x14ac:dyDescent="0.2">
      <c r="A173" s="245"/>
      <c r="B173" s="246"/>
      <c r="C173" s="247"/>
      <c r="D173" s="247"/>
      <c r="E173" s="247"/>
      <c r="F173" s="247"/>
      <c r="G173" s="246"/>
      <c r="H173" s="246"/>
    </row>
    <row r="174" spans="1:8" x14ac:dyDescent="0.2">
      <c r="A174" s="245"/>
      <c r="B174" s="246"/>
      <c r="C174" s="247"/>
      <c r="D174" s="247"/>
      <c r="E174" s="247"/>
      <c r="F174" s="247"/>
      <c r="G174" s="246"/>
      <c r="H174" s="246"/>
    </row>
    <row r="175" spans="1:8" x14ac:dyDescent="0.2">
      <c r="A175" s="245"/>
      <c r="B175" s="246"/>
      <c r="C175" s="247"/>
      <c r="D175" s="247"/>
      <c r="E175" s="247"/>
      <c r="F175" s="247"/>
      <c r="G175" s="246"/>
      <c r="H175" s="246"/>
    </row>
    <row r="176" spans="1:8" x14ac:dyDescent="0.2">
      <c r="A176" s="245"/>
      <c r="B176" s="246"/>
      <c r="C176" s="247"/>
      <c r="D176" s="247"/>
      <c r="E176" s="247"/>
      <c r="F176" s="247"/>
      <c r="G176" s="246"/>
      <c r="H176" s="246"/>
    </row>
    <row r="177" spans="1:8" x14ac:dyDescent="0.2">
      <c r="A177" s="245"/>
      <c r="B177" s="246"/>
      <c r="C177" s="247"/>
      <c r="D177" s="247"/>
      <c r="E177" s="247"/>
      <c r="F177" s="247"/>
      <c r="G177" s="246"/>
      <c r="H177" s="246"/>
    </row>
    <row r="178" spans="1:8" x14ac:dyDescent="0.2">
      <c r="A178" s="245"/>
      <c r="B178" s="246"/>
      <c r="C178" s="247"/>
      <c r="D178" s="247"/>
      <c r="E178" s="247"/>
      <c r="F178" s="247"/>
      <c r="G178" s="246"/>
      <c r="H178" s="246"/>
    </row>
    <row r="179" spans="1:8" x14ac:dyDescent="0.2">
      <c r="A179" s="245"/>
      <c r="B179" s="246"/>
      <c r="C179" s="247"/>
      <c r="D179" s="247"/>
      <c r="E179" s="247"/>
      <c r="F179" s="247"/>
      <c r="G179" s="246"/>
      <c r="H179" s="246"/>
    </row>
    <row r="180" spans="1:8" x14ac:dyDescent="0.2">
      <c r="A180" s="245"/>
      <c r="B180" s="246"/>
      <c r="C180" s="247"/>
      <c r="D180" s="247"/>
      <c r="E180" s="247"/>
      <c r="F180" s="247"/>
      <c r="G180" s="246"/>
      <c r="H180" s="246"/>
    </row>
    <row r="181" spans="1:8" x14ac:dyDescent="0.2">
      <c r="A181" s="245"/>
      <c r="B181" s="246"/>
      <c r="C181" s="247"/>
      <c r="D181" s="247"/>
      <c r="E181" s="247"/>
      <c r="F181" s="247"/>
      <c r="G181" s="246"/>
      <c r="H181" s="246"/>
    </row>
    <row r="182" spans="1:8" x14ac:dyDescent="0.2">
      <c r="A182" s="245"/>
      <c r="B182" s="246"/>
      <c r="C182" s="247"/>
      <c r="D182" s="247"/>
      <c r="E182" s="247"/>
      <c r="F182" s="247"/>
      <c r="G182" s="246"/>
      <c r="H182" s="246"/>
    </row>
    <row r="183" spans="1:8" x14ac:dyDescent="0.2">
      <c r="A183" s="245"/>
      <c r="B183" s="246"/>
      <c r="C183" s="247"/>
      <c r="D183" s="247"/>
      <c r="E183" s="247"/>
      <c r="F183" s="247"/>
      <c r="G183" s="246"/>
      <c r="H183" s="246"/>
    </row>
    <row r="184" spans="1:8" x14ac:dyDescent="0.2">
      <c r="A184" s="245"/>
      <c r="B184" s="246"/>
      <c r="C184" s="247"/>
      <c r="D184" s="247"/>
      <c r="E184" s="247"/>
      <c r="F184" s="247"/>
      <c r="G184" s="246"/>
      <c r="H184" s="246"/>
    </row>
    <row r="185" spans="1:8" x14ac:dyDescent="0.2">
      <c r="A185" s="245"/>
      <c r="B185" s="246"/>
      <c r="C185" s="247"/>
      <c r="D185" s="247"/>
      <c r="E185" s="247"/>
      <c r="F185" s="247"/>
      <c r="G185" s="246"/>
      <c r="H185" s="246"/>
    </row>
    <row r="186" spans="1:8" x14ac:dyDescent="0.2">
      <c r="A186" s="245"/>
      <c r="B186" s="246"/>
      <c r="C186" s="247"/>
      <c r="D186" s="247"/>
      <c r="E186" s="247"/>
      <c r="F186" s="247"/>
      <c r="G186" s="246"/>
      <c r="H186" s="246"/>
    </row>
    <row r="187" spans="1:8" x14ac:dyDescent="0.2">
      <c r="A187" s="245"/>
      <c r="B187" s="246"/>
      <c r="C187" s="247"/>
      <c r="D187" s="247"/>
      <c r="E187" s="247"/>
      <c r="F187" s="247"/>
      <c r="G187" s="246"/>
      <c r="H187" s="246"/>
    </row>
    <row r="188" spans="1:8" x14ac:dyDescent="0.2">
      <c r="A188" s="245"/>
      <c r="B188" s="246"/>
      <c r="C188" s="247"/>
      <c r="D188" s="247"/>
      <c r="E188" s="247"/>
      <c r="F188" s="247"/>
      <c r="G188" s="246"/>
      <c r="H188" s="246"/>
    </row>
    <row r="189" spans="1:8" x14ac:dyDescent="0.2">
      <c r="A189" s="245"/>
      <c r="B189" s="246"/>
      <c r="C189" s="247"/>
      <c r="D189" s="247"/>
      <c r="E189" s="247"/>
      <c r="F189" s="247"/>
      <c r="G189" s="246"/>
      <c r="H189" s="246"/>
    </row>
    <row r="190" spans="1:8" x14ac:dyDescent="0.2">
      <c r="A190" s="245"/>
      <c r="B190" s="246"/>
      <c r="C190" s="247"/>
      <c r="D190" s="247"/>
      <c r="E190" s="247"/>
      <c r="F190" s="247"/>
      <c r="G190" s="246"/>
      <c r="H190" s="246"/>
    </row>
    <row r="191" spans="1:8" x14ac:dyDescent="0.2">
      <c r="A191" s="245"/>
      <c r="B191" s="246"/>
      <c r="C191" s="247"/>
      <c r="D191" s="247"/>
      <c r="E191" s="247"/>
      <c r="F191" s="247"/>
      <c r="G191" s="246"/>
      <c r="H191" s="246"/>
    </row>
    <row r="192" spans="1:8" x14ac:dyDescent="0.2">
      <c r="A192" s="245"/>
      <c r="B192" s="246"/>
      <c r="C192" s="247"/>
      <c r="D192" s="247"/>
      <c r="E192" s="247"/>
      <c r="F192" s="247"/>
      <c r="G192" s="246"/>
      <c r="H192" s="246"/>
    </row>
    <row r="193" spans="1:8" x14ac:dyDescent="0.2">
      <c r="A193" s="245"/>
      <c r="B193" s="246"/>
      <c r="C193" s="247"/>
      <c r="D193" s="247"/>
      <c r="E193" s="247"/>
      <c r="F193" s="247"/>
      <c r="G193" s="246"/>
      <c r="H193" s="246"/>
    </row>
    <row r="194" spans="1:8" x14ac:dyDescent="0.2">
      <c r="A194" s="245"/>
      <c r="B194" s="246"/>
      <c r="C194" s="247"/>
      <c r="D194" s="247"/>
      <c r="E194" s="247"/>
      <c r="F194" s="247"/>
      <c r="G194" s="246"/>
      <c r="H194" s="246"/>
    </row>
    <row r="195" spans="1:8" x14ac:dyDescent="0.2">
      <c r="A195" s="245"/>
      <c r="B195" s="246"/>
      <c r="C195" s="247"/>
      <c r="D195" s="247"/>
      <c r="E195" s="247"/>
      <c r="F195" s="247"/>
      <c r="G195" s="246"/>
      <c r="H195" s="246"/>
    </row>
    <row r="196" spans="1:8" x14ac:dyDescent="0.2">
      <c r="A196" s="245"/>
      <c r="B196" s="246"/>
      <c r="C196" s="247"/>
      <c r="D196" s="247"/>
      <c r="E196" s="247"/>
      <c r="F196" s="247"/>
      <c r="G196" s="246"/>
      <c r="H196" s="246"/>
    </row>
    <row r="197" spans="1:8" x14ac:dyDescent="0.2">
      <c r="A197" s="245"/>
      <c r="B197" s="246"/>
      <c r="C197" s="247"/>
      <c r="D197" s="247"/>
      <c r="E197" s="247"/>
      <c r="F197" s="247"/>
      <c r="G197" s="246"/>
      <c r="H197" s="246"/>
    </row>
    <row r="198" spans="1:8" x14ac:dyDescent="0.2">
      <c r="A198" s="245"/>
      <c r="B198" s="246"/>
      <c r="C198" s="247"/>
      <c r="D198" s="247"/>
      <c r="E198" s="247"/>
      <c r="F198" s="247"/>
      <c r="G198" s="246"/>
      <c r="H198" s="246"/>
    </row>
    <row r="199" spans="1:8" x14ac:dyDescent="0.2">
      <c r="A199" s="245"/>
      <c r="B199" s="246"/>
      <c r="C199" s="247"/>
      <c r="D199" s="247"/>
      <c r="E199" s="247"/>
      <c r="F199" s="247"/>
      <c r="G199" s="246"/>
      <c r="H199" s="246"/>
    </row>
    <row r="200" spans="1:8" x14ac:dyDescent="0.2">
      <c r="A200" s="245"/>
      <c r="B200" s="246"/>
      <c r="C200" s="247"/>
      <c r="D200" s="247"/>
      <c r="E200" s="247"/>
      <c r="F200" s="247"/>
      <c r="G200" s="246"/>
      <c r="H200" s="246"/>
    </row>
    <row r="201" spans="1:8" x14ac:dyDescent="0.2">
      <c r="A201" s="245"/>
      <c r="B201" s="246"/>
      <c r="C201" s="247"/>
      <c r="D201" s="247"/>
      <c r="E201" s="247"/>
      <c r="F201" s="247"/>
      <c r="G201" s="246"/>
      <c r="H201" s="246"/>
    </row>
    <row r="202" spans="1:8" x14ac:dyDescent="0.2">
      <c r="A202" s="245"/>
      <c r="B202" s="246"/>
      <c r="C202" s="247"/>
      <c r="D202" s="247"/>
      <c r="E202" s="247"/>
      <c r="F202" s="247"/>
      <c r="G202" s="246"/>
      <c r="H202" s="246"/>
    </row>
    <row r="203" spans="1:8" x14ac:dyDescent="0.2">
      <c r="A203" s="245"/>
      <c r="B203" s="246"/>
      <c r="C203" s="247"/>
      <c r="D203" s="247"/>
      <c r="E203" s="247"/>
      <c r="F203" s="247"/>
      <c r="G203" s="246"/>
      <c r="H203" s="246"/>
    </row>
    <row r="204" spans="1:8" x14ac:dyDescent="0.2">
      <c r="A204" s="245"/>
      <c r="B204" s="246"/>
      <c r="C204" s="247"/>
      <c r="D204" s="247"/>
      <c r="E204" s="247"/>
      <c r="F204" s="247"/>
      <c r="G204" s="246"/>
      <c r="H204" s="246"/>
    </row>
    <row r="205" spans="1:8" x14ac:dyDescent="0.2">
      <c r="A205" s="245"/>
      <c r="B205" s="246"/>
      <c r="C205" s="247"/>
      <c r="D205" s="247"/>
      <c r="E205" s="247"/>
      <c r="F205" s="247"/>
      <c r="G205" s="246"/>
      <c r="H205" s="246"/>
    </row>
    <row r="206" spans="1:8" x14ac:dyDescent="0.2">
      <c r="A206" s="245"/>
      <c r="B206" s="246"/>
      <c r="C206" s="247"/>
      <c r="D206" s="247"/>
      <c r="E206" s="247"/>
      <c r="F206" s="247"/>
      <c r="G206" s="246"/>
      <c r="H206" s="246"/>
    </row>
    <row r="207" spans="1:8" x14ac:dyDescent="0.2">
      <c r="A207" s="245"/>
      <c r="B207" s="246"/>
      <c r="C207" s="247"/>
      <c r="D207" s="247"/>
      <c r="E207" s="247"/>
      <c r="F207" s="247"/>
      <c r="G207" s="246"/>
      <c r="H207" s="246"/>
    </row>
    <row r="208" spans="1:8" x14ac:dyDescent="0.2">
      <c r="A208" s="245"/>
      <c r="B208" s="246"/>
      <c r="C208" s="247"/>
      <c r="D208" s="247"/>
      <c r="E208" s="247"/>
      <c r="F208" s="247"/>
      <c r="G208" s="246"/>
      <c r="H208" s="246"/>
    </row>
    <row r="209" spans="1:8" x14ac:dyDescent="0.2">
      <c r="A209" s="245"/>
      <c r="B209" s="246"/>
      <c r="C209" s="247"/>
      <c r="D209" s="247"/>
      <c r="E209" s="247"/>
      <c r="F209" s="247"/>
      <c r="G209" s="246"/>
      <c r="H209" s="246"/>
    </row>
    <row r="210" spans="1:8" x14ac:dyDescent="0.2">
      <c r="A210" s="245"/>
      <c r="B210" s="246"/>
      <c r="C210" s="247"/>
      <c r="D210" s="247"/>
      <c r="E210" s="247"/>
      <c r="F210" s="247"/>
      <c r="G210" s="246"/>
      <c r="H210" s="246"/>
    </row>
    <row r="211" spans="1:8" x14ac:dyDescent="0.2">
      <c r="A211" s="245"/>
      <c r="B211" s="246"/>
      <c r="C211" s="247"/>
      <c r="D211" s="247"/>
      <c r="E211" s="247"/>
      <c r="F211" s="247"/>
      <c r="G211" s="246"/>
      <c r="H211" s="246"/>
    </row>
    <row r="212" spans="1:8" x14ac:dyDescent="0.2">
      <c r="A212" s="245"/>
      <c r="B212" s="246"/>
      <c r="C212" s="247"/>
      <c r="D212" s="247"/>
      <c r="E212" s="247"/>
      <c r="F212" s="247"/>
      <c r="G212" s="246"/>
      <c r="H212" s="246"/>
    </row>
    <row r="213" spans="1:8" x14ac:dyDescent="0.2">
      <c r="A213" s="245"/>
      <c r="B213" s="246"/>
      <c r="C213" s="247"/>
      <c r="D213" s="247"/>
      <c r="E213" s="247"/>
      <c r="F213" s="247"/>
      <c r="G213" s="246"/>
      <c r="H213" s="246"/>
    </row>
    <row r="214" spans="1:8" x14ac:dyDescent="0.2">
      <c r="A214" s="245"/>
      <c r="B214" s="246"/>
      <c r="C214" s="247"/>
      <c r="D214" s="247"/>
      <c r="E214" s="247"/>
      <c r="F214" s="247"/>
      <c r="G214" s="246"/>
      <c r="H214" s="246"/>
    </row>
    <row r="215" spans="1:8" x14ac:dyDescent="0.2">
      <c r="A215" s="245"/>
      <c r="B215" s="246"/>
      <c r="C215" s="247"/>
      <c r="D215" s="247"/>
      <c r="E215" s="247"/>
      <c r="F215" s="247"/>
      <c r="G215" s="246"/>
      <c r="H215" s="246"/>
    </row>
    <row r="216" spans="1:8" x14ac:dyDescent="0.2">
      <c r="A216" s="245"/>
      <c r="B216" s="246"/>
      <c r="C216" s="247"/>
      <c r="D216" s="247"/>
      <c r="E216" s="247"/>
      <c r="F216" s="247"/>
      <c r="G216" s="246"/>
      <c r="H216" s="246"/>
    </row>
    <row r="217" spans="1:8" x14ac:dyDescent="0.2">
      <c r="A217" s="245"/>
      <c r="B217" s="246"/>
      <c r="C217" s="247"/>
      <c r="D217" s="247"/>
      <c r="E217" s="247"/>
      <c r="F217" s="247"/>
      <c r="G217" s="246"/>
      <c r="H217" s="246"/>
    </row>
    <row r="218" spans="1:8" x14ac:dyDescent="0.2">
      <c r="A218" s="245"/>
      <c r="B218" s="246"/>
      <c r="C218" s="247"/>
      <c r="D218" s="247"/>
      <c r="E218" s="247"/>
      <c r="F218" s="247"/>
      <c r="G218" s="246"/>
      <c r="H218" s="246"/>
    </row>
    <row r="219" spans="1:8" x14ac:dyDescent="0.2">
      <c r="A219" s="245"/>
      <c r="B219" s="246"/>
      <c r="C219" s="247"/>
      <c r="D219" s="247"/>
      <c r="E219" s="247"/>
      <c r="F219" s="247"/>
      <c r="G219" s="246"/>
      <c r="H219" s="246"/>
    </row>
    <row r="220" spans="1:8" x14ac:dyDescent="0.2">
      <c r="A220" s="245"/>
      <c r="B220" s="246"/>
      <c r="C220" s="247"/>
      <c r="D220" s="247"/>
      <c r="E220" s="247"/>
      <c r="F220" s="247"/>
      <c r="G220" s="246"/>
      <c r="H220" s="246"/>
    </row>
    <row r="221" spans="1:8" x14ac:dyDescent="0.2">
      <c r="A221" s="245"/>
      <c r="B221" s="246"/>
      <c r="C221" s="247"/>
      <c r="D221" s="247"/>
      <c r="E221" s="247"/>
      <c r="F221" s="247"/>
      <c r="G221" s="246"/>
      <c r="H221" s="246"/>
    </row>
    <row r="222" spans="1:8" x14ac:dyDescent="0.2">
      <c r="A222" s="245"/>
      <c r="B222" s="246"/>
      <c r="C222" s="247"/>
      <c r="D222" s="247"/>
      <c r="E222" s="247"/>
      <c r="F222" s="247"/>
      <c r="G222" s="246"/>
      <c r="H222" s="246"/>
    </row>
    <row r="223" spans="1:8" x14ac:dyDescent="0.2">
      <c r="A223" s="245"/>
      <c r="B223" s="246"/>
      <c r="C223" s="247"/>
      <c r="D223" s="247"/>
      <c r="E223" s="247"/>
      <c r="F223" s="247"/>
      <c r="G223" s="246"/>
      <c r="H223" s="246"/>
    </row>
    <row r="224" spans="1:8" x14ac:dyDescent="0.2">
      <c r="A224" s="245"/>
      <c r="B224" s="246"/>
      <c r="C224" s="247"/>
      <c r="D224" s="247"/>
      <c r="E224" s="247"/>
      <c r="F224" s="247"/>
      <c r="G224" s="246"/>
      <c r="H224" s="246"/>
    </row>
    <row r="225" spans="1:8" x14ac:dyDescent="0.2">
      <c r="A225" s="245"/>
      <c r="B225" s="246"/>
      <c r="C225" s="247"/>
      <c r="D225" s="247"/>
      <c r="E225" s="247"/>
      <c r="F225" s="247"/>
      <c r="G225" s="246"/>
      <c r="H225" s="246"/>
    </row>
    <row r="226" spans="1:8" x14ac:dyDescent="0.2">
      <c r="A226" s="245"/>
      <c r="B226" s="246"/>
      <c r="C226" s="247"/>
      <c r="D226" s="247"/>
      <c r="E226" s="247"/>
      <c r="F226" s="247"/>
      <c r="G226" s="246"/>
      <c r="H226" s="246"/>
    </row>
    <row r="227" spans="1:8" x14ac:dyDescent="0.2">
      <c r="A227" s="245"/>
      <c r="B227" s="246"/>
      <c r="C227" s="247"/>
      <c r="D227" s="247"/>
      <c r="E227" s="247"/>
      <c r="F227" s="247"/>
      <c r="G227" s="246"/>
      <c r="H227" s="246"/>
    </row>
    <row r="228" spans="1:8" x14ac:dyDescent="0.2">
      <c r="A228" s="245"/>
      <c r="B228" s="246"/>
      <c r="C228" s="247"/>
      <c r="D228" s="247"/>
      <c r="E228" s="247"/>
      <c r="F228" s="247"/>
      <c r="G228" s="246"/>
      <c r="H228" s="246"/>
    </row>
    <row r="229" spans="1:8" x14ac:dyDescent="0.2">
      <c r="A229" s="245"/>
      <c r="B229" s="246"/>
      <c r="C229" s="247"/>
      <c r="D229" s="247"/>
      <c r="E229" s="247"/>
      <c r="F229" s="247"/>
      <c r="G229" s="246"/>
      <c r="H229" s="246"/>
    </row>
    <row r="230" spans="1:8" x14ac:dyDescent="0.2">
      <c r="A230" s="245"/>
      <c r="B230" s="246"/>
      <c r="C230" s="247"/>
      <c r="D230" s="247"/>
      <c r="E230" s="247"/>
      <c r="F230" s="247"/>
      <c r="G230" s="246"/>
      <c r="H230" s="246"/>
    </row>
    <row r="231" spans="1:8" x14ac:dyDescent="0.2">
      <c r="A231" s="245"/>
      <c r="B231" s="246"/>
      <c r="C231" s="247"/>
      <c r="D231" s="247"/>
      <c r="E231" s="247"/>
      <c r="F231" s="247"/>
      <c r="G231" s="246"/>
      <c r="H231" s="246"/>
    </row>
    <row r="232" spans="1:8" x14ac:dyDescent="0.2">
      <c r="A232" s="245"/>
      <c r="B232" s="246"/>
      <c r="C232" s="247"/>
      <c r="D232" s="247"/>
      <c r="E232" s="247"/>
      <c r="F232" s="247"/>
      <c r="G232" s="246"/>
      <c r="H232" s="246"/>
    </row>
    <row r="233" spans="1:8" x14ac:dyDescent="0.2">
      <c r="A233" s="245"/>
      <c r="B233" s="246"/>
      <c r="C233" s="247"/>
      <c r="D233" s="247"/>
      <c r="E233" s="247"/>
      <c r="F233" s="247"/>
      <c r="G233" s="246"/>
      <c r="H233" s="246"/>
    </row>
    <row r="234" spans="1:8" x14ac:dyDescent="0.2">
      <c r="A234" s="245"/>
      <c r="B234" s="246"/>
      <c r="C234" s="247"/>
      <c r="D234" s="247"/>
      <c r="E234" s="247"/>
      <c r="F234" s="247"/>
      <c r="G234" s="246"/>
      <c r="H234" s="246"/>
    </row>
    <row r="235" spans="1:8" x14ac:dyDescent="0.2">
      <c r="A235" s="245"/>
      <c r="B235" s="246"/>
      <c r="C235" s="247"/>
      <c r="D235" s="247"/>
      <c r="E235" s="247"/>
      <c r="F235" s="247"/>
      <c r="G235" s="246"/>
      <c r="H235" s="246"/>
    </row>
    <row r="236" spans="1:8" x14ac:dyDescent="0.2">
      <c r="A236" s="245"/>
      <c r="B236" s="246"/>
      <c r="C236" s="247"/>
      <c r="D236" s="247"/>
      <c r="E236" s="247"/>
      <c r="F236" s="247"/>
      <c r="G236" s="246"/>
      <c r="H236" s="246"/>
    </row>
    <row r="237" spans="1:8" x14ac:dyDescent="0.2">
      <c r="A237" s="245"/>
      <c r="B237" s="246"/>
      <c r="C237" s="247"/>
      <c r="D237" s="247"/>
      <c r="E237" s="247"/>
      <c r="F237" s="247"/>
      <c r="G237" s="246"/>
      <c r="H237" s="246"/>
    </row>
    <row r="238" spans="1:8" x14ac:dyDescent="0.2">
      <c r="A238" s="245"/>
      <c r="B238" s="246"/>
      <c r="C238" s="247"/>
      <c r="D238" s="247"/>
      <c r="E238" s="247"/>
      <c r="F238" s="247"/>
      <c r="G238" s="246"/>
      <c r="H238" s="246"/>
    </row>
    <row r="239" spans="1:8" x14ac:dyDescent="0.2">
      <c r="A239" s="245"/>
      <c r="B239" s="246"/>
      <c r="C239" s="247"/>
      <c r="D239" s="247"/>
      <c r="E239" s="247"/>
      <c r="F239" s="247"/>
      <c r="G239" s="246"/>
      <c r="H239" s="246"/>
    </row>
    <row r="240" spans="1:8" x14ac:dyDescent="0.2">
      <c r="A240" s="245"/>
      <c r="B240" s="246"/>
      <c r="C240" s="247"/>
      <c r="D240" s="247"/>
      <c r="E240" s="247"/>
      <c r="F240" s="247"/>
      <c r="G240" s="246"/>
      <c r="H240" s="246"/>
    </row>
    <row r="241" spans="1:8" x14ac:dyDescent="0.2">
      <c r="A241" s="245"/>
      <c r="B241" s="246"/>
      <c r="C241" s="247"/>
      <c r="D241" s="247"/>
      <c r="E241" s="247"/>
      <c r="F241" s="247"/>
      <c r="G241" s="246"/>
      <c r="H241" s="246"/>
    </row>
    <row r="242" spans="1:8" x14ac:dyDescent="0.2">
      <c r="A242" s="245"/>
      <c r="B242" s="246"/>
      <c r="C242" s="247"/>
      <c r="D242" s="247"/>
      <c r="E242" s="247"/>
      <c r="F242" s="247"/>
      <c r="G242" s="246"/>
      <c r="H242" s="246"/>
    </row>
    <row r="243" spans="1:8" x14ac:dyDescent="0.2">
      <c r="A243" s="245"/>
      <c r="B243" s="246"/>
      <c r="C243" s="247"/>
      <c r="D243" s="247"/>
      <c r="E243" s="247"/>
      <c r="F243" s="247"/>
      <c r="G243" s="246"/>
      <c r="H243" s="246"/>
    </row>
    <row r="244" spans="1:8" x14ac:dyDescent="0.2">
      <c r="A244" s="245"/>
      <c r="B244" s="246"/>
      <c r="C244" s="247"/>
      <c r="D244" s="247"/>
      <c r="E244" s="247"/>
      <c r="F244" s="247"/>
      <c r="G244" s="246"/>
      <c r="H244" s="246"/>
    </row>
    <row r="245" spans="1:8" x14ac:dyDescent="0.2">
      <c r="A245" s="245"/>
      <c r="B245" s="246"/>
      <c r="C245" s="247"/>
      <c r="D245" s="247"/>
      <c r="E245" s="247"/>
      <c r="F245" s="247"/>
      <c r="G245" s="246"/>
      <c r="H245" s="246"/>
    </row>
    <row r="246" spans="1:8" x14ac:dyDescent="0.2">
      <c r="A246" s="245"/>
      <c r="B246" s="246"/>
      <c r="C246" s="247"/>
      <c r="D246" s="247"/>
      <c r="E246" s="247"/>
      <c r="F246" s="247"/>
      <c r="G246" s="246"/>
      <c r="H246" s="246"/>
    </row>
    <row r="247" spans="1:8" x14ac:dyDescent="0.2">
      <c r="A247" s="245"/>
      <c r="B247" s="246"/>
      <c r="C247" s="247"/>
      <c r="D247" s="247"/>
      <c r="E247" s="247"/>
      <c r="F247" s="247"/>
      <c r="G247" s="246"/>
      <c r="H247" s="246"/>
    </row>
    <row r="248" spans="1:8" x14ac:dyDescent="0.2">
      <c r="A248" s="245"/>
      <c r="B248" s="246"/>
      <c r="C248" s="247"/>
      <c r="D248" s="247"/>
      <c r="E248" s="247"/>
      <c r="F248" s="247"/>
      <c r="G248" s="246"/>
      <c r="H248" s="246"/>
    </row>
    <row r="249" spans="1:8" x14ac:dyDescent="0.2">
      <c r="A249" s="245"/>
      <c r="B249" s="246"/>
      <c r="C249" s="247"/>
      <c r="D249" s="247"/>
      <c r="E249" s="247"/>
      <c r="F249" s="247"/>
      <c r="G249" s="246"/>
      <c r="H249" s="246"/>
    </row>
    <row r="250" spans="1:8" x14ac:dyDescent="0.2">
      <c r="A250" s="245"/>
      <c r="B250" s="246"/>
      <c r="C250" s="247"/>
      <c r="D250" s="247"/>
      <c r="E250" s="247"/>
      <c r="F250" s="247"/>
      <c r="G250" s="246"/>
      <c r="H250" s="246"/>
    </row>
    <row r="251" spans="1:8" x14ac:dyDescent="0.2">
      <c r="A251" s="245"/>
      <c r="B251" s="246"/>
      <c r="C251" s="247"/>
      <c r="D251" s="247"/>
      <c r="E251" s="247"/>
      <c r="F251" s="247"/>
      <c r="G251" s="246"/>
      <c r="H251" s="246"/>
    </row>
    <row r="252" spans="1:8" x14ac:dyDescent="0.2">
      <c r="A252" s="245"/>
      <c r="B252" s="246"/>
      <c r="C252" s="247"/>
      <c r="D252" s="247"/>
      <c r="E252" s="247"/>
      <c r="F252" s="247"/>
      <c r="G252" s="246"/>
      <c r="H252" s="246"/>
    </row>
    <row r="253" spans="1:8" x14ac:dyDescent="0.2">
      <c r="A253" s="245"/>
      <c r="B253" s="246"/>
      <c r="C253" s="247"/>
      <c r="D253" s="247"/>
      <c r="E253" s="247"/>
      <c r="F253" s="247"/>
      <c r="G253" s="246"/>
      <c r="H253" s="246"/>
    </row>
    <row r="254" spans="1:8" x14ac:dyDescent="0.2">
      <c r="A254" s="245"/>
      <c r="B254" s="246"/>
      <c r="C254" s="247"/>
      <c r="D254" s="247"/>
      <c r="E254" s="247"/>
      <c r="F254" s="247"/>
      <c r="G254" s="246"/>
      <c r="H254" s="246"/>
    </row>
    <row r="255" spans="1:8" x14ac:dyDescent="0.2">
      <c r="A255" s="245"/>
      <c r="B255" s="246"/>
      <c r="C255" s="247"/>
      <c r="D255" s="247"/>
      <c r="E255" s="247"/>
      <c r="F255" s="247"/>
      <c r="G255" s="246"/>
      <c r="H255" s="246"/>
    </row>
    <row r="256" spans="1:8" x14ac:dyDescent="0.2">
      <c r="A256" s="245"/>
      <c r="B256" s="246"/>
      <c r="C256" s="247"/>
      <c r="D256" s="247"/>
      <c r="E256" s="247"/>
      <c r="F256" s="247"/>
      <c r="G256" s="246"/>
      <c r="H256" s="246"/>
    </row>
    <row r="257" spans="1:8" x14ac:dyDescent="0.2">
      <c r="A257" s="245"/>
      <c r="B257" s="246"/>
      <c r="C257" s="247"/>
      <c r="D257" s="247"/>
      <c r="E257" s="247"/>
      <c r="F257" s="247"/>
      <c r="G257" s="246"/>
      <c r="H257" s="246"/>
    </row>
    <row r="258" spans="1:8" x14ac:dyDescent="0.2">
      <c r="A258" s="245"/>
      <c r="B258" s="246"/>
      <c r="C258" s="247"/>
      <c r="D258" s="247"/>
      <c r="E258" s="247"/>
      <c r="F258" s="247"/>
      <c r="G258" s="246"/>
      <c r="H258" s="246"/>
    </row>
    <row r="259" spans="1:8" x14ac:dyDescent="0.2">
      <c r="A259" s="245"/>
      <c r="B259" s="246"/>
      <c r="C259" s="247"/>
      <c r="D259" s="247"/>
      <c r="E259" s="247"/>
      <c r="F259" s="247"/>
      <c r="G259" s="246"/>
      <c r="H259" s="246"/>
    </row>
    <row r="260" spans="1:8" x14ac:dyDescent="0.2">
      <c r="A260" s="245"/>
      <c r="B260" s="246"/>
      <c r="C260" s="247"/>
      <c r="D260" s="247"/>
      <c r="E260" s="247"/>
      <c r="F260" s="247"/>
      <c r="G260" s="246"/>
      <c r="H260" s="246"/>
    </row>
    <row r="261" spans="1:8" x14ac:dyDescent="0.2">
      <c r="A261" s="245"/>
      <c r="B261" s="246"/>
      <c r="C261" s="247"/>
      <c r="D261" s="247"/>
      <c r="E261" s="247"/>
      <c r="F261" s="247"/>
      <c r="G261" s="246"/>
      <c r="H261" s="246"/>
    </row>
    <row r="262" spans="1:8" x14ac:dyDescent="0.2">
      <c r="A262" s="245"/>
      <c r="B262" s="246"/>
      <c r="C262" s="247"/>
      <c r="D262" s="247"/>
      <c r="E262" s="247"/>
      <c r="F262" s="247"/>
      <c r="G262" s="246"/>
      <c r="H262" s="246"/>
    </row>
    <row r="263" spans="1:8" x14ac:dyDescent="0.2">
      <c r="A263" s="245"/>
      <c r="B263" s="246"/>
      <c r="C263" s="247"/>
      <c r="D263" s="247"/>
      <c r="E263" s="247"/>
      <c r="F263" s="247"/>
      <c r="G263" s="246"/>
      <c r="H263" s="246"/>
    </row>
    <row r="264" spans="1:8" x14ac:dyDescent="0.2">
      <c r="A264" s="245"/>
      <c r="B264" s="246"/>
      <c r="C264" s="247"/>
      <c r="D264" s="247"/>
      <c r="E264" s="247"/>
      <c r="F264" s="247"/>
      <c r="G264" s="246"/>
      <c r="H264" s="246"/>
    </row>
    <row r="265" spans="1:8" x14ac:dyDescent="0.2">
      <c r="A265" s="245"/>
      <c r="B265" s="246"/>
      <c r="C265" s="247"/>
      <c r="D265" s="247"/>
      <c r="E265" s="247"/>
      <c r="F265" s="247"/>
      <c r="G265" s="246"/>
      <c r="H265" s="246"/>
    </row>
    <row r="266" spans="1:8" x14ac:dyDescent="0.2">
      <c r="A266" s="245"/>
      <c r="B266" s="246"/>
      <c r="C266" s="247"/>
      <c r="D266" s="247"/>
      <c r="E266" s="247"/>
      <c r="F266" s="247"/>
      <c r="G266" s="246"/>
      <c r="H266" s="246"/>
    </row>
    <row r="267" spans="1:8" x14ac:dyDescent="0.2">
      <c r="A267" s="245"/>
      <c r="B267" s="246"/>
      <c r="C267" s="247"/>
      <c r="D267" s="247"/>
      <c r="E267" s="247"/>
      <c r="F267" s="247"/>
      <c r="G267" s="246"/>
      <c r="H267" s="246"/>
    </row>
    <row r="268" spans="1:8" x14ac:dyDescent="0.2">
      <c r="A268" s="245"/>
      <c r="B268" s="246"/>
      <c r="C268" s="247"/>
      <c r="D268" s="247"/>
      <c r="E268" s="247"/>
      <c r="F268" s="247"/>
      <c r="G268" s="246"/>
      <c r="H268" s="246"/>
    </row>
    <row r="269" spans="1:8" x14ac:dyDescent="0.2">
      <c r="A269" s="245"/>
      <c r="B269" s="246"/>
      <c r="C269" s="247"/>
      <c r="D269" s="247"/>
      <c r="E269" s="247"/>
      <c r="F269" s="247"/>
      <c r="G269" s="246"/>
      <c r="H269" s="246"/>
    </row>
    <row r="270" spans="1:8" x14ac:dyDescent="0.2">
      <c r="A270" s="245"/>
      <c r="B270" s="246"/>
      <c r="C270" s="247"/>
      <c r="D270" s="247"/>
      <c r="E270" s="247"/>
      <c r="F270" s="247"/>
      <c r="G270" s="246"/>
      <c r="H270" s="246"/>
    </row>
    <row r="271" spans="1:8" x14ac:dyDescent="0.2">
      <c r="A271" s="245"/>
      <c r="B271" s="246"/>
      <c r="C271" s="247"/>
      <c r="D271" s="247"/>
      <c r="E271" s="247"/>
      <c r="F271" s="247"/>
      <c r="G271" s="246"/>
      <c r="H271" s="246"/>
    </row>
    <row r="272" spans="1:8" x14ac:dyDescent="0.2">
      <c r="A272" s="245"/>
      <c r="B272" s="246"/>
      <c r="C272" s="247"/>
      <c r="D272" s="247"/>
      <c r="E272" s="247"/>
      <c r="F272" s="247"/>
      <c r="G272" s="246"/>
      <c r="H272" s="246"/>
    </row>
    <row r="273" spans="1:8" x14ac:dyDescent="0.2">
      <c r="A273" s="245"/>
      <c r="B273" s="246"/>
      <c r="C273" s="247"/>
      <c r="D273" s="247"/>
      <c r="E273" s="247"/>
      <c r="F273" s="247"/>
      <c r="G273" s="246"/>
      <c r="H273" s="246"/>
    </row>
    <row r="274" spans="1:8" x14ac:dyDescent="0.2">
      <c r="A274" s="245"/>
      <c r="B274" s="246"/>
      <c r="C274" s="247"/>
      <c r="D274" s="247"/>
      <c r="E274" s="247"/>
      <c r="F274" s="247"/>
      <c r="G274" s="246"/>
      <c r="H274" s="246"/>
    </row>
    <row r="275" spans="1:8" x14ac:dyDescent="0.2">
      <c r="A275" s="245"/>
      <c r="B275" s="246"/>
      <c r="C275" s="247"/>
      <c r="D275" s="247"/>
      <c r="E275" s="247"/>
      <c r="F275" s="247"/>
      <c r="G275" s="246"/>
      <c r="H275" s="246"/>
    </row>
    <row r="276" spans="1:8" x14ac:dyDescent="0.2">
      <c r="A276" s="245"/>
      <c r="B276" s="246"/>
      <c r="C276" s="247"/>
      <c r="D276" s="247"/>
      <c r="E276" s="247"/>
      <c r="F276" s="247"/>
      <c r="G276" s="246"/>
      <c r="H276" s="246"/>
    </row>
    <row r="277" spans="1:8" x14ac:dyDescent="0.2">
      <c r="A277" s="245"/>
      <c r="B277" s="246"/>
      <c r="C277" s="247"/>
      <c r="D277" s="247"/>
      <c r="E277" s="247"/>
      <c r="F277" s="247"/>
      <c r="G277" s="246"/>
      <c r="H277" s="246"/>
    </row>
    <row r="278" spans="1:8" x14ac:dyDescent="0.2">
      <c r="A278" s="245"/>
      <c r="B278" s="246"/>
      <c r="C278" s="247"/>
      <c r="D278" s="247"/>
      <c r="E278" s="247"/>
      <c r="F278" s="247"/>
      <c r="G278" s="246"/>
      <c r="H278" s="246"/>
    </row>
    <row r="279" spans="1:8" x14ac:dyDescent="0.2">
      <c r="A279" s="245"/>
      <c r="B279" s="246"/>
      <c r="C279" s="247"/>
      <c r="D279" s="247"/>
      <c r="E279" s="247"/>
      <c r="F279" s="247"/>
      <c r="G279" s="246"/>
      <c r="H279" s="246"/>
    </row>
    <row r="280" spans="1:8" x14ac:dyDescent="0.2">
      <c r="A280" s="245"/>
      <c r="B280" s="246"/>
      <c r="C280" s="247"/>
      <c r="D280" s="247"/>
      <c r="E280" s="247"/>
      <c r="F280" s="247"/>
      <c r="G280" s="246"/>
      <c r="H280" s="246"/>
    </row>
    <row r="281" spans="1:8" x14ac:dyDescent="0.2">
      <c r="A281" s="245"/>
      <c r="B281" s="246"/>
      <c r="C281" s="247"/>
      <c r="D281" s="247"/>
      <c r="E281" s="247"/>
      <c r="F281" s="247"/>
      <c r="G281" s="246"/>
      <c r="H281" s="246"/>
    </row>
    <row r="282" spans="1:8" x14ac:dyDescent="0.2">
      <c r="A282" s="245"/>
      <c r="B282" s="246"/>
      <c r="C282" s="247"/>
      <c r="D282" s="247"/>
      <c r="E282" s="247"/>
      <c r="F282" s="247"/>
      <c r="G282" s="246"/>
      <c r="H282" s="246"/>
    </row>
    <row r="283" spans="1:8" x14ac:dyDescent="0.2">
      <c r="A283" s="245"/>
      <c r="B283" s="246"/>
      <c r="C283" s="247"/>
      <c r="D283" s="247"/>
      <c r="E283" s="247"/>
      <c r="F283" s="247"/>
      <c r="G283" s="246"/>
      <c r="H283" s="246"/>
    </row>
    <row r="284" spans="1:8" x14ac:dyDescent="0.2">
      <c r="A284" s="245"/>
      <c r="B284" s="246"/>
      <c r="C284" s="247"/>
      <c r="D284" s="247"/>
      <c r="E284" s="247"/>
      <c r="F284" s="247"/>
      <c r="G284" s="246"/>
      <c r="H284" s="246"/>
    </row>
    <row r="285" spans="1:8" x14ac:dyDescent="0.2">
      <c r="A285" s="245"/>
      <c r="B285" s="246"/>
      <c r="C285" s="247"/>
      <c r="D285" s="247"/>
      <c r="E285" s="247"/>
      <c r="F285" s="247"/>
      <c r="G285" s="246"/>
      <c r="H285" s="246"/>
    </row>
    <row r="286" spans="1:8" x14ac:dyDescent="0.2">
      <c r="A286" s="245"/>
      <c r="B286" s="246"/>
      <c r="C286" s="247"/>
      <c r="D286" s="247"/>
      <c r="E286" s="247"/>
      <c r="F286" s="247"/>
      <c r="G286" s="246"/>
      <c r="H286" s="246"/>
    </row>
    <row r="287" spans="1:8" x14ac:dyDescent="0.2">
      <c r="A287" s="245"/>
      <c r="B287" s="246"/>
      <c r="C287" s="247"/>
      <c r="D287" s="247"/>
      <c r="E287" s="247"/>
      <c r="F287" s="247"/>
      <c r="G287" s="246"/>
      <c r="H287" s="246"/>
    </row>
    <row r="288" spans="1:8" x14ac:dyDescent="0.2">
      <c r="A288" s="245"/>
      <c r="B288" s="246"/>
      <c r="C288" s="247"/>
      <c r="D288" s="247"/>
      <c r="E288" s="247"/>
      <c r="F288" s="247"/>
      <c r="G288" s="246"/>
      <c r="H288" s="246"/>
    </row>
    <row r="289" spans="1:8" x14ac:dyDescent="0.2">
      <c r="A289" s="245"/>
      <c r="B289" s="246"/>
      <c r="C289" s="247"/>
      <c r="D289" s="247"/>
      <c r="E289" s="247"/>
      <c r="F289" s="247"/>
      <c r="G289" s="246"/>
      <c r="H289" s="246"/>
    </row>
    <row r="290" spans="1:8" x14ac:dyDescent="0.2">
      <c r="A290" s="245"/>
      <c r="B290" s="246"/>
      <c r="C290" s="247"/>
      <c r="D290" s="247"/>
      <c r="E290" s="247"/>
      <c r="F290" s="247"/>
      <c r="G290" s="246"/>
      <c r="H290" s="246"/>
    </row>
    <row r="291" spans="1:8" x14ac:dyDescent="0.2">
      <c r="A291" s="245"/>
      <c r="B291" s="246"/>
      <c r="C291" s="247"/>
      <c r="D291" s="247"/>
      <c r="E291" s="247"/>
      <c r="F291" s="247"/>
      <c r="G291" s="246"/>
      <c r="H291" s="246"/>
    </row>
    <row r="292" spans="1:8" x14ac:dyDescent="0.2">
      <c r="A292" s="245"/>
      <c r="B292" s="246"/>
      <c r="C292" s="247"/>
      <c r="D292" s="247"/>
      <c r="E292" s="247"/>
      <c r="F292" s="247"/>
      <c r="G292" s="246"/>
      <c r="H292" s="246"/>
    </row>
    <row r="293" spans="1:8" x14ac:dyDescent="0.2">
      <c r="A293" s="245"/>
      <c r="B293" s="246"/>
      <c r="C293" s="247"/>
      <c r="D293" s="247"/>
      <c r="E293" s="247"/>
      <c r="F293" s="247"/>
      <c r="G293" s="246"/>
      <c r="H293" s="246"/>
    </row>
    <row r="294" spans="1:8" x14ac:dyDescent="0.2">
      <c r="A294" s="245"/>
      <c r="B294" s="246"/>
      <c r="C294" s="247"/>
      <c r="D294" s="247"/>
      <c r="E294" s="247"/>
      <c r="F294" s="247"/>
      <c r="G294" s="246"/>
      <c r="H294" s="246"/>
    </row>
    <row r="295" spans="1:8" x14ac:dyDescent="0.2">
      <c r="A295" s="245"/>
      <c r="B295" s="246"/>
      <c r="C295" s="247"/>
      <c r="D295" s="247"/>
      <c r="E295" s="247"/>
      <c r="F295" s="247"/>
      <c r="G295" s="246"/>
      <c r="H295" s="246"/>
    </row>
    <row r="296" spans="1:8" x14ac:dyDescent="0.2">
      <c r="A296" s="245"/>
      <c r="B296" s="246"/>
      <c r="C296" s="247"/>
      <c r="D296" s="247"/>
      <c r="E296" s="247"/>
      <c r="F296" s="247"/>
      <c r="G296" s="246"/>
      <c r="H296" s="246"/>
    </row>
    <row r="297" spans="1:8" x14ac:dyDescent="0.2">
      <c r="A297" s="245"/>
      <c r="B297" s="246"/>
      <c r="C297" s="247"/>
      <c r="D297" s="247"/>
      <c r="E297" s="247"/>
      <c r="F297" s="247"/>
      <c r="G297" s="246"/>
      <c r="H297" s="246"/>
    </row>
    <row r="298" spans="1:8" x14ac:dyDescent="0.2">
      <c r="A298" s="245"/>
      <c r="B298" s="246"/>
      <c r="C298" s="247"/>
      <c r="D298" s="247"/>
      <c r="E298" s="247"/>
      <c r="F298" s="247"/>
      <c r="G298" s="246"/>
      <c r="H298" s="246"/>
    </row>
    <row r="299" spans="1:8" x14ac:dyDescent="0.2">
      <c r="A299" s="245"/>
      <c r="B299" s="246"/>
      <c r="C299" s="247"/>
      <c r="D299" s="247"/>
      <c r="E299" s="247"/>
      <c r="F299" s="247"/>
      <c r="G299" s="246"/>
      <c r="H299" s="246"/>
    </row>
    <row r="300" spans="1:8" x14ac:dyDescent="0.2">
      <c r="A300" s="245"/>
      <c r="B300" s="246"/>
      <c r="C300" s="247"/>
      <c r="D300" s="247"/>
      <c r="E300" s="247"/>
      <c r="F300" s="247"/>
      <c r="G300" s="246"/>
      <c r="H300" s="246"/>
    </row>
    <row r="301" spans="1:8" x14ac:dyDescent="0.2">
      <c r="A301" s="245"/>
      <c r="B301" s="246"/>
      <c r="C301" s="247"/>
      <c r="D301" s="247"/>
      <c r="E301" s="247"/>
      <c r="F301" s="247"/>
      <c r="G301" s="246"/>
      <c r="H301" s="246"/>
    </row>
    <row r="302" spans="1:8" x14ac:dyDescent="0.2">
      <c r="A302" s="245"/>
      <c r="B302" s="246"/>
      <c r="C302" s="247"/>
      <c r="D302" s="247"/>
      <c r="E302" s="247"/>
      <c r="F302" s="247"/>
      <c r="G302" s="246"/>
      <c r="H302" s="246"/>
    </row>
    <row r="303" spans="1:8" x14ac:dyDescent="0.2">
      <c r="A303" s="245"/>
      <c r="B303" s="246"/>
      <c r="C303" s="247"/>
      <c r="D303" s="247"/>
      <c r="E303" s="247"/>
      <c r="F303" s="247"/>
      <c r="G303" s="246"/>
      <c r="H303" s="246"/>
    </row>
    <row r="304" spans="1:8" x14ac:dyDescent="0.2">
      <c r="A304" s="245"/>
      <c r="B304" s="246"/>
      <c r="C304" s="247"/>
      <c r="D304" s="247"/>
      <c r="E304" s="247"/>
      <c r="F304" s="247"/>
      <c r="G304" s="246"/>
      <c r="H304" s="246"/>
    </row>
    <row r="305" spans="1:8" x14ac:dyDescent="0.2">
      <c r="A305" s="245"/>
      <c r="B305" s="246"/>
      <c r="C305" s="247"/>
      <c r="D305" s="247"/>
      <c r="E305" s="247"/>
      <c r="F305" s="247"/>
      <c r="G305" s="246"/>
      <c r="H305" s="246"/>
    </row>
    <row r="306" spans="1:8" x14ac:dyDescent="0.2">
      <c r="A306" s="245"/>
      <c r="B306" s="246"/>
      <c r="C306" s="247"/>
      <c r="D306" s="247"/>
      <c r="E306" s="247"/>
      <c r="F306" s="247"/>
      <c r="G306" s="246"/>
      <c r="H306" s="246"/>
    </row>
    <row r="307" spans="1:8" x14ac:dyDescent="0.2">
      <c r="A307" s="245"/>
      <c r="B307" s="246"/>
      <c r="C307" s="247"/>
      <c r="D307" s="247"/>
      <c r="E307" s="247"/>
      <c r="F307" s="247"/>
      <c r="G307" s="246"/>
      <c r="H307" s="246"/>
    </row>
    <row r="308" spans="1:8" x14ac:dyDescent="0.2">
      <c r="A308" s="245"/>
      <c r="B308" s="246"/>
      <c r="C308" s="247"/>
      <c r="D308" s="247"/>
      <c r="E308" s="247"/>
      <c r="F308" s="247"/>
      <c r="G308" s="246"/>
      <c r="H308" s="246"/>
    </row>
    <row r="309" spans="1:8" x14ac:dyDescent="0.2">
      <c r="A309" s="245"/>
      <c r="B309" s="246"/>
      <c r="C309" s="247"/>
      <c r="D309" s="247"/>
      <c r="E309" s="247"/>
      <c r="F309" s="247"/>
      <c r="G309" s="246"/>
      <c r="H309" s="246"/>
    </row>
    <row r="310" spans="1:8" x14ac:dyDescent="0.2">
      <c r="A310" s="245"/>
      <c r="B310" s="246"/>
      <c r="C310" s="247"/>
      <c r="D310" s="247"/>
      <c r="E310" s="247"/>
      <c r="F310" s="247"/>
      <c r="G310" s="246"/>
      <c r="H310" s="246"/>
    </row>
  </sheetData>
  <mergeCells count="1">
    <mergeCell ref="G30:H30"/>
  </mergeCells>
  <pageMargins left="0" right="0" top="0.59055118110236227" bottom="0" header="0" footer="0.27559055118110237"/>
  <pageSetup paperSize="9" scale="63" fitToHeight="0" orientation="portrait" verticalDpi="300" r:id="rId1"/>
  <headerFooter alignWithMargins="0">
    <oddHeader>&amp;RStránka &amp;P z &amp;N</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93"/>
  <sheetViews>
    <sheetView showGridLines="0" topLeftCell="A118" workbookViewId="0">
      <selection activeCell="I126" sqref="I126"/>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customWidth="1"/>
    <col min="14" max="14" width="9.33203125" customWidth="1"/>
    <col min="15" max="20" width="14.1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14" t="s">
        <v>5</v>
      </c>
      <c r="M2" s="301"/>
      <c r="N2" s="301"/>
      <c r="O2" s="301"/>
      <c r="P2" s="301"/>
      <c r="Q2" s="301"/>
      <c r="R2" s="301"/>
      <c r="S2" s="301"/>
      <c r="T2" s="301"/>
      <c r="U2" s="301"/>
      <c r="V2" s="301"/>
      <c r="AT2" s="16" t="s">
        <v>119</v>
      </c>
    </row>
    <row r="3" spans="2:46" ht="6.95" customHeight="1" x14ac:dyDescent="0.2">
      <c r="B3" s="17"/>
      <c r="C3" s="18"/>
      <c r="D3" s="18"/>
      <c r="E3" s="18"/>
      <c r="F3" s="18"/>
      <c r="G3" s="18"/>
      <c r="H3" s="18"/>
      <c r="I3" s="18"/>
      <c r="J3" s="18"/>
      <c r="K3" s="18"/>
      <c r="L3" s="19"/>
      <c r="AT3" s="16" t="s">
        <v>83</v>
      </c>
    </row>
    <row r="4" spans="2:46" ht="24.95" customHeight="1" x14ac:dyDescent="0.2">
      <c r="B4" s="19"/>
      <c r="D4" s="20" t="s">
        <v>123</v>
      </c>
      <c r="L4" s="19"/>
      <c r="M4" s="89" t="s">
        <v>10</v>
      </c>
      <c r="AT4" s="16" t="s">
        <v>3</v>
      </c>
    </row>
    <row r="5" spans="2:46" ht="6.95" customHeight="1" x14ac:dyDescent="0.2">
      <c r="B5" s="19"/>
      <c r="L5" s="19"/>
    </row>
    <row r="6" spans="2:46" ht="12" customHeight="1" x14ac:dyDescent="0.2">
      <c r="B6" s="19"/>
      <c r="D6" s="25" t="s">
        <v>14</v>
      </c>
      <c r="L6" s="19"/>
    </row>
    <row r="7" spans="2:46" ht="16.5" customHeight="1" x14ac:dyDescent="0.2">
      <c r="B7" s="19"/>
      <c r="E7" s="340" t="str">
        <f>'Rekapitulace stavby'!K6</f>
        <v>NOVÝ ZDROJ KYSLÍKU</v>
      </c>
      <c r="F7" s="341"/>
      <c r="G7" s="341"/>
      <c r="H7" s="341"/>
      <c r="L7" s="19"/>
    </row>
    <row r="8" spans="2:46" s="1" customFormat="1" ht="12" customHeight="1" x14ac:dyDescent="0.2">
      <c r="B8" s="28"/>
      <c r="D8" s="25" t="s">
        <v>124</v>
      </c>
      <c r="L8" s="28"/>
    </row>
    <row r="9" spans="2:46" s="1" customFormat="1" ht="16.5" customHeight="1" x14ac:dyDescent="0.2">
      <c r="B9" s="28"/>
      <c r="E9" s="326" t="s">
        <v>1332</v>
      </c>
      <c r="F9" s="339"/>
      <c r="G9" s="339"/>
      <c r="H9" s="339"/>
      <c r="L9" s="28"/>
    </row>
    <row r="10" spans="2:46" s="1" customFormat="1" x14ac:dyDescent="0.2">
      <c r="B10" s="28"/>
      <c r="L10" s="28"/>
    </row>
    <row r="11" spans="2:46" s="1" customFormat="1" ht="12" customHeight="1" x14ac:dyDescent="0.2">
      <c r="B11" s="28"/>
      <c r="D11" s="25" t="s">
        <v>16</v>
      </c>
      <c r="F11" s="23" t="s">
        <v>1</v>
      </c>
      <c r="I11" s="25" t="s">
        <v>17</v>
      </c>
      <c r="J11" s="23" t="s">
        <v>1</v>
      </c>
      <c r="L11" s="28"/>
    </row>
    <row r="12" spans="2:46" s="1" customFormat="1" ht="12" customHeight="1" x14ac:dyDescent="0.2">
      <c r="B12" s="28"/>
      <c r="D12" s="25" t="s">
        <v>18</v>
      </c>
      <c r="F12" s="23" t="s">
        <v>19</v>
      </c>
      <c r="I12" s="25" t="s">
        <v>20</v>
      </c>
      <c r="J12" s="48" t="str">
        <f>'Rekapitulace stavby'!AN8</f>
        <v>14. 6. 2023</v>
      </c>
      <c r="L12" s="28"/>
    </row>
    <row r="13" spans="2:46" s="1" customFormat="1" ht="10.9" customHeight="1" x14ac:dyDescent="0.2">
      <c r="B13" s="28"/>
      <c r="L13" s="28"/>
    </row>
    <row r="14" spans="2:46" s="1" customFormat="1" ht="12" customHeight="1" x14ac:dyDescent="0.2">
      <c r="B14" s="28"/>
      <c r="D14" s="25" t="s">
        <v>22</v>
      </c>
      <c r="I14" s="25" t="s">
        <v>23</v>
      </c>
      <c r="J14" s="23" t="s">
        <v>1</v>
      </c>
      <c r="L14" s="28"/>
    </row>
    <row r="15" spans="2:46" s="1" customFormat="1" ht="18" customHeight="1" x14ac:dyDescent="0.2">
      <c r="B15" s="28"/>
      <c r="E15" s="23" t="s">
        <v>24</v>
      </c>
      <c r="I15" s="25" t="s">
        <v>25</v>
      </c>
      <c r="J15" s="23" t="s">
        <v>1</v>
      </c>
      <c r="L15" s="28"/>
    </row>
    <row r="16" spans="2:46" s="1" customFormat="1" ht="6.95" customHeight="1" x14ac:dyDescent="0.2">
      <c r="B16" s="28"/>
      <c r="L16" s="28"/>
    </row>
    <row r="17" spans="2:12" s="1" customFormat="1" ht="12" customHeight="1" x14ac:dyDescent="0.2">
      <c r="B17" s="28"/>
      <c r="D17" s="25" t="s">
        <v>26</v>
      </c>
      <c r="I17" s="25" t="s">
        <v>23</v>
      </c>
      <c r="J17" s="23" t="s">
        <v>1</v>
      </c>
      <c r="L17" s="28"/>
    </row>
    <row r="18" spans="2:12" s="1" customFormat="1" ht="18" customHeight="1" x14ac:dyDescent="0.2">
      <c r="B18" s="28"/>
      <c r="E18" s="23" t="s">
        <v>27</v>
      </c>
      <c r="I18" s="25" t="s">
        <v>25</v>
      </c>
      <c r="J18" s="23" t="s">
        <v>1</v>
      </c>
      <c r="L18" s="28"/>
    </row>
    <row r="19" spans="2:12" s="1" customFormat="1" ht="6.95" customHeight="1" x14ac:dyDescent="0.2">
      <c r="B19" s="28"/>
      <c r="L19" s="28"/>
    </row>
    <row r="20" spans="2:12" s="1" customFormat="1" ht="12" customHeight="1" x14ac:dyDescent="0.2">
      <c r="B20" s="28"/>
      <c r="D20" s="25" t="s">
        <v>28</v>
      </c>
      <c r="I20" s="25" t="s">
        <v>23</v>
      </c>
      <c r="J20" s="23" t="s">
        <v>1</v>
      </c>
      <c r="L20" s="28"/>
    </row>
    <row r="21" spans="2:12" s="1" customFormat="1" ht="18" customHeight="1" x14ac:dyDescent="0.2">
      <c r="B21" s="28"/>
      <c r="E21" s="23" t="s">
        <v>29</v>
      </c>
      <c r="I21" s="25" t="s">
        <v>25</v>
      </c>
      <c r="J21" s="23" t="s">
        <v>1</v>
      </c>
      <c r="L21" s="28"/>
    </row>
    <row r="22" spans="2:12" s="1" customFormat="1" ht="6.95" customHeight="1" x14ac:dyDescent="0.2">
      <c r="B22" s="28"/>
      <c r="L22" s="28"/>
    </row>
    <row r="23" spans="2:12" s="1" customFormat="1" ht="12" customHeight="1" x14ac:dyDescent="0.2">
      <c r="B23" s="28"/>
      <c r="D23" s="25" t="s">
        <v>31</v>
      </c>
      <c r="I23" s="25" t="s">
        <v>23</v>
      </c>
      <c r="J23" s="23" t="str">
        <f>IF('Rekapitulace stavby'!AN19="","",'Rekapitulace stavby'!AN19)</f>
        <v/>
      </c>
      <c r="L23" s="28"/>
    </row>
    <row r="24" spans="2:12" s="1" customFormat="1" ht="18" customHeight="1" x14ac:dyDescent="0.2">
      <c r="B24" s="28"/>
      <c r="E24" s="23" t="str">
        <f>IF('Rekapitulace stavby'!E20="","",'Rekapitulace stavby'!E20)</f>
        <v xml:space="preserve"> </v>
      </c>
      <c r="I24" s="25" t="s">
        <v>25</v>
      </c>
      <c r="J24" s="23" t="str">
        <f>IF('Rekapitulace stavby'!AN20="","",'Rekapitulace stavby'!AN20)</f>
        <v/>
      </c>
      <c r="L24" s="28"/>
    </row>
    <row r="25" spans="2:12" s="1" customFormat="1" ht="6.95" customHeight="1" x14ac:dyDescent="0.2">
      <c r="B25" s="28"/>
      <c r="L25" s="28"/>
    </row>
    <row r="26" spans="2:12" s="1" customFormat="1" ht="12" customHeight="1" x14ac:dyDescent="0.2">
      <c r="B26" s="28"/>
      <c r="D26" s="25" t="s">
        <v>32</v>
      </c>
      <c r="L26" s="28"/>
    </row>
    <row r="27" spans="2:12" s="7" customFormat="1" ht="95.25" customHeight="1" x14ac:dyDescent="0.2">
      <c r="B27" s="90"/>
      <c r="E27" s="303" t="s">
        <v>33</v>
      </c>
      <c r="F27" s="303"/>
      <c r="G27" s="303"/>
      <c r="H27" s="303"/>
      <c r="L27" s="90"/>
    </row>
    <row r="28" spans="2:12" s="1" customFormat="1" ht="6.95" customHeight="1" x14ac:dyDescent="0.2">
      <c r="B28" s="28"/>
      <c r="L28" s="28"/>
    </row>
    <row r="29" spans="2:12" s="1" customFormat="1" ht="6.95" customHeight="1" x14ac:dyDescent="0.2">
      <c r="B29" s="28"/>
      <c r="D29" s="49"/>
      <c r="E29" s="49"/>
      <c r="F29" s="49"/>
      <c r="G29" s="49"/>
      <c r="H29" s="49"/>
      <c r="I29" s="49"/>
      <c r="J29" s="49"/>
      <c r="K29" s="49"/>
      <c r="L29" s="28"/>
    </row>
    <row r="30" spans="2:12" s="1" customFormat="1" ht="25.35" customHeight="1" x14ac:dyDescent="0.2">
      <c r="B30" s="28"/>
      <c r="D30" s="91" t="s">
        <v>34</v>
      </c>
      <c r="J30" s="62">
        <f>ROUND(J123, 2)</f>
        <v>0</v>
      </c>
      <c r="L30" s="28"/>
    </row>
    <row r="31" spans="2:12" s="1" customFormat="1" ht="6.95" customHeight="1" x14ac:dyDescent="0.2">
      <c r="B31" s="28"/>
      <c r="D31" s="49"/>
      <c r="E31" s="49"/>
      <c r="F31" s="49"/>
      <c r="G31" s="49"/>
      <c r="H31" s="49"/>
      <c r="I31" s="49"/>
      <c r="J31" s="49"/>
      <c r="K31" s="49"/>
      <c r="L31" s="28"/>
    </row>
    <row r="32" spans="2:12" s="1" customFormat="1" ht="14.45" customHeight="1" x14ac:dyDescent="0.2">
      <c r="B32" s="28"/>
      <c r="F32" s="31" t="s">
        <v>36</v>
      </c>
      <c r="I32" s="31" t="s">
        <v>35</v>
      </c>
      <c r="J32" s="31" t="s">
        <v>37</v>
      </c>
      <c r="L32" s="28"/>
    </row>
    <row r="33" spans="2:12" s="1" customFormat="1" ht="14.45" customHeight="1" x14ac:dyDescent="0.2">
      <c r="B33" s="28"/>
      <c r="D33" s="51" t="s">
        <v>38</v>
      </c>
      <c r="E33" s="25" t="s">
        <v>39</v>
      </c>
      <c r="F33" s="81">
        <f>ROUND((SUM(BE123:BE192)),  2)</f>
        <v>0</v>
      </c>
      <c r="I33" s="92">
        <v>0.21</v>
      </c>
      <c r="J33" s="81">
        <f>ROUND(((SUM(BE123:BE192))*I33),  2)</f>
        <v>0</v>
      </c>
      <c r="L33" s="28"/>
    </row>
    <row r="34" spans="2:12" s="1" customFormat="1" ht="14.45" customHeight="1" x14ac:dyDescent="0.2">
      <c r="B34" s="28"/>
      <c r="E34" s="25" t="s">
        <v>40</v>
      </c>
      <c r="F34" s="81">
        <f>ROUND((SUM(BF123:BF192)),  2)</f>
        <v>0</v>
      </c>
      <c r="I34" s="92">
        <v>0.15</v>
      </c>
      <c r="J34" s="81">
        <f>ROUND(((SUM(BF123:BF192))*I34),  2)</f>
        <v>0</v>
      </c>
      <c r="L34" s="28"/>
    </row>
    <row r="35" spans="2:12" s="1" customFormat="1" ht="14.45" hidden="1" customHeight="1" x14ac:dyDescent="0.2">
      <c r="B35" s="28"/>
      <c r="E35" s="25" t="s">
        <v>41</v>
      </c>
      <c r="F35" s="81">
        <f>ROUND((SUM(BG123:BG192)),  2)</f>
        <v>0</v>
      </c>
      <c r="I35" s="92">
        <v>0.21</v>
      </c>
      <c r="J35" s="81">
        <f>0</f>
        <v>0</v>
      </c>
      <c r="L35" s="28"/>
    </row>
    <row r="36" spans="2:12" s="1" customFormat="1" ht="14.45" hidden="1" customHeight="1" x14ac:dyDescent="0.2">
      <c r="B36" s="28"/>
      <c r="E36" s="25" t="s">
        <v>42</v>
      </c>
      <c r="F36" s="81">
        <f>ROUND((SUM(BH123:BH192)),  2)</f>
        <v>0</v>
      </c>
      <c r="I36" s="92">
        <v>0.15</v>
      </c>
      <c r="J36" s="81">
        <f>0</f>
        <v>0</v>
      </c>
      <c r="L36" s="28"/>
    </row>
    <row r="37" spans="2:12" s="1" customFormat="1" ht="14.45" hidden="1" customHeight="1" x14ac:dyDescent="0.2">
      <c r="B37" s="28"/>
      <c r="E37" s="25" t="s">
        <v>43</v>
      </c>
      <c r="F37" s="81">
        <f>ROUND((SUM(BI123:BI192)),  2)</f>
        <v>0</v>
      </c>
      <c r="I37" s="92">
        <v>0</v>
      </c>
      <c r="J37" s="81">
        <f>0</f>
        <v>0</v>
      </c>
      <c r="L37" s="28"/>
    </row>
    <row r="38" spans="2:12" s="1" customFormat="1" ht="6.95" customHeight="1" x14ac:dyDescent="0.2">
      <c r="B38" s="28"/>
      <c r="L38" s="28"/>
    </row>
    <row r="39" spans="2:12" s="1" customFormat="1" ht="25.35" customHeight="1" x14ac:dyDescent="0.2">
      <c r="B39" s="28"/>
      <c r="C39" s="93"/>
      <c r="D39" s="94" t="s">
        <v>44</v>
      </c>
      <c r="E39" s="53"/>
      <c r="F39" s="53"/>
      <c r="G39" s="95" t="s">
        <v>45</v>
      </c>
      <c r="H39" s="96" t="s">
        <v>46</v>
      </c>
      <c r="I39" s="53"/>
      <c r="J39" s="97">
        <f>SUM(J30:J37)</f>
        <v>0</v>
      </c>
      <c r="K39" s="98"/>
      <c r="L39" s="28"/>
    </row>
    <row r="40" spans="2:12" s="1" customFormat="1" ht="14.45" customHeight="1" x14ac:dyDescent="0.2">
      <c r="B40" s="28"/>
      <c r="L40" s="28"/>
    </row>
    <row r="41" spans="2:12" ht="14.45" customHeight="1" x14ac:dyDescent="0.2">
      <c r="B41" s="19"/>
      <c r="L41" s="19"/>
    </row>
    <row r="42" spans="2:12" ht="14.45" customHeight="1" x14ac:dyDescent="0.2">
      <c r="B42" s="19"/>
      <c r="L42" s="19"/>
    </row>
    <row r="43" spans="2:12" ht="14.45" customHeight="1" x14ac:dyDescent="0.2">
      <c r="B43" s="19"/>
      <c r="L43" s="19"/>
    </row>
    <row r="44" spans="2:12" ht="14.45" customHeight="1" x14ac:dyDescent="0.2">
      <c r="B44" s="19"/>
      <c r="L44" s="19"/>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ht="14.45" customHeight="1" x14ac:dyDescent="0.2">
      <c r="B49" s="19"/>
      <c r="L49" s="19"/>
    </row>
    <row r="50" spans="2:12" s="1" customFormat="1" ht="14.45" customHeight="1" x14ac:dyDescent="0.2">
      <c r="B50" s="28"/>
      <c r="D50" s="37" t="s">
        <v>47</v>
      </c>
      <c r="E50" s="38"/>
      <c r="F50" s="38"/>
      <c r="G50" s="37" t="s">
        <v>48</v>
      </c>
      <c r="H50" s="38"/>
      <c r="I50" s="38"/>
      <c r="J50" s="38"/>
      <c r="K50" s="38"/>
      <c r="L50" s="28"/>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x14ac:dyDescent="0.2">
      <c r="B60" s="19"/>
      <c r="L60" s="19"/>
    </row>
    <row r="61" spans="2:12" s="1" customFormat="1" ht="12.75" x14ac:dyDescent="0.2">
      <c r="B61" s="28"/>
      <c r="D61" s="39" t="s">
        <v>49</v>
      </c>
      <c r="E61" s="30"/>
      <c r="F61" s="99" t="s">
        <v>50</v>
      </c>
      <c r="G61" s="39" t="s">
        <v>49</v>
      </c>
      <c r="H61" s="30"/>
      <c r="I61" s="30"/>
      <c r="J61" s="100" t="s">
        <v>50</v>
      </c>
      <c r="K61" s="30"/>
      <c r="L61" s="28"/>
    </row>
    <row r="62" spans="2:12" x14ac:dyDescent="0.2">
      <c r="B62" s="19"/>
      <c r="L62" s="19"/>
    </row>
    <row r="63" spans="2:12" x14ac:dyDescent="0.2">
      <c r="B63" s="19"/>
      <c r="L63" s="19"/>
    </row>
    <row r="64" spans="2:12" x14ac:dyDescent="0.2">
      <c r="B64" s="19"/>
      <c r="L64" s="19"/>
    </row>
    <row r="65" spans="2:12" s="1" customFormat="1" ht="12.75" x14ac:dyDescent="0.2">
      <c r="B65" s="28"/>
      <c r="D65" s="37" t="s">
        <v>51</v>
      </c>
      <c r="E65" s="38"/>
      <c r="F65" s="38"/>
      <c r="G65" s="37" t="s">
        <v>52</v>
      </c>
      <c r="H65" s="38"/>
      <c r="I65" s="38"/>
      <c r="J65" s="38"/>
      <c r="K65" s="38"/>
      <c r="L65" s="28"/>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x14ac:dyDescent="0.2">
      <c r="B75" s="19"/>
      <c r="L75" s="19"/>
    </row>
    <row r="76" spans="2:12" s="1" customFormat="1" ht="12.75" x14ac:dyDescent="0.2">
      <c r="B76" s="28"/>
      <c r="D76" s="39" t="s">
        <v>49</v>
      </c>
      <c r="E76" s="30"/>
      <c r="F76" s="99" t="s">
        <v>50</v>
      </c>
      <c r="G76" s="39" t="s">
        <v>49</v>
      </c>
      <c r="H76" s="30"/>
      <c r="I76" s="30"/>
      <c r="J76" s="100" t="s">
        <v>50</v>
      </c>
      <c r="K76" s="30"/>
      <c r="L76" s="28"/>
    </row>
    <row r="77" spans="2:12" s="1" customFormat="1" ht="14.45" customHeight="1" x14ac:dyDescent="0.2">
      <c r="B77" s="40"/>
      <c r="C77" s="41"/>
      <c r="D77" s="41"/>
      <c r="E77" s="41"/>
      <c r="F77" s="41"/>
      <c r="G77" s="41"/>
      <c r="H77" s="41"/>
      <c r="I77" s="41"/>
      <c r="J77" s="41"/>
      <c r="K77" s="41"/>
      <c r="L77" s="28"/>
    </row>
    <row r="81" spans="2:47" s="1" customFormat="1" ht="6.95" customHeight="1" x14ac:dyDescent="0.2">
      <c r="B81" s="42"/>
      <c r="C81" s="43"/>
      <c r="D81" s="43"/>
      <c r="E81" s="43"/>
      <c r="F81" s="43"/>
      <c r="G81" s="43"/>
      <c r="H81" s="43"/>
      <c r="I81" s="43"/>
      <c r="J81" s="43"/>
      <c r="K81" s="43"/>
      <c r="L81" s="28"/>
    </row>
    <row r="82" spans="2:47" s="1" customFormat="1" ht="24.95" customHeight="1" x14ac:dyDescent="0.2">
      <c r="B82" s="28"/>
      <c r="C82" s="20" t="s">
        <v>131</v>
      </c>
      <c r="L82" s="28"/>
    </row>
    <row r="83" spans="2:47" s="1" customFormat="1" ht="6.95" customHeight="1" x14ac:dyDescent="0.2">
      <c r="B83" s="28"/>
      <c r="L83" s="28"/>
    </row>
    <row r="84" spans="2:47" s="1" customFormat="1" ht="12" customHeight="1" x14ac:dyDescent="0.2">
      <c r="B84" s="28"/>
      <c r="C84" s="25" t="s">
        <v>14</v>
      </c>
      <c r="L84" s="28"/>
    </row>
    <row r="85" spans="2:47" s="1" customFormat="1" ht="16.5" customHeight="1" x14ac:dyDescent="0.2">
      <c r="B85" s="28"/>
      <c r="E85" s="340" t="str">
        <f>E7</f>
        <v>NOVÝ ZDROJ KYSLÍKU</v>
      </c>
      <c r="F85" s="341"/>
      <c r="G85" s="341"/>
      <c r="H85" s="341"/>
      <c r="L85" s="28"/>
    </row>
    <row r="86" spans="2:47" s="1" customFormat="1" ht="12" customHeight="1" x14ac:dyDescent="0.2">
      <c r="B86" s="28"/>
      <c r="C86" s="25" t="s">
        <v>124</v>
      </c>
      <c r="L86" s="28"/>
    </row>
    <row r="87" spans="2:47" s="1" customFormat="1" ht="16.5" customHeight="1" x14ac:dyDescent="0.2">
      <c r="B87" s="28"/>
      <c r="E87" s="326" t="str">
        <f>E9</f>
        <v>IO 02 - Komunikace, zpevněné plochy, chodníky</v>
      </c>
      <c r="F87" s="339"/>
      <c r="G87" s="339"/>
      <c r="H87" s="339"/>
      <c r="L87" s="28"/>
    </row>
    <row r="88" spans="2:47" s="1" customFormat="1" ht="6.95" customHeight="1" x14ac:dyDescent="0.2">
      <c r="B88" s="28"/>
      <c r="L88" s="28"/>
    </row>
    <row r="89" spans="2:47" s="1" customFormat="1" ht="12" customHeight="1" x14ac:dyDescent="0.2">
      <c r="B89" s="28"/>
      <c r="C89" s="25" t="s">
        <v>18</v>
      </c>
      <c r="F89" s="23" t="str">
        <f>F12</f>
        <v xml:space="preserve"> </v>
      </c>
      <c r="I89" s="25" t="s">
        <v>20</v>
      </c>
      <c r="J89" s="48" t="str">
        <f>IF(J12="","",J12)</f>
        <v>14. 6. 2023</v>
      </c>
      <c r="L89" s="28"/>
    </row>
    <row r="90" spans="2:47" s="1" customFormat="1" ht="6.95" customHeight="1" x14ac:dyDescent="0.2">
      <c r="B90" s="28"/>
      <c r="L90" s="28"/>
    </row>
    <row r="91" spans="2:47" s="1" customFormat="1" ht="15.2" customHeight="1" x14ac:dyDescent="0.2">
      <c r="B91" s="28"/>
      <c r="C91" s="25" t="s">
        <v>22</v>
      </c>
      <c r="F91" s="23" t="str">
        <f>E15</f>
        <v>KRÁLOVÉHRADECKÝ KRAJ</v>
      </c>
      <c r="I91" s="25" t="s">
        <v>28</v>
      </c>
      <c r="J91" s="26" t="str">
        <f>E21</f>
        <v>KANIA a.s.</v>
      </c>
      <c r="L91" s="28"/>
    </row>
    <row r="92" spans="2:47" s="1" customFormat="1" ht="15.2" customHeight="1" x14ac:dyDescent="0.2">
      <c r="B92" s="28"/>
      <c r="C92" s="25" t="s">
        <v>26</v>
      </c>
      <c r="F92" s="23" t="str">
        <f>IF(E18="","",E18)</f>
        <v>Na základě výběrového řízení</v>
      </c>
      <c r="I92" s="25" t="s">
        <v>31</v>
      </c>
      <c r="J92" s="26" t="str">
        <f>E24</f>
        <v xml:space="preserve"> </v>
      </c>
      <c r="L92" s="28"/>
    </row>
    <row r="93" spans="2:47" s="1" customFormat="1" ht="10.35" customHeight="1" x14ac:dyDescent="0.2">
      <c r="B93" s="28"/>
      <c r="L93" s="28"/>
    </row>
    <row r="94" spans="2:47" s="1" customFormat="1" ht="29.25" customHeight="1" x14ac:dyDescent="0.2">
      <c r="B94" s="28"/>
      <c r="C94" s="101" t="s">
        <v>132</v>
      </c>
      <c r="D94" s="93"/>
      <c r="E94" s="93"/>
      <c r="F94" s="93"/>
      <c r="G94" s="93"/>
      <c r="H94" s="93"/>
      <c r="I94" s="93"/>
      <c r="J94" s="102" t="s">
        <v>133</v>
      </c>
      <c r="K94" s="93"/>
      <c r="L94" s="28"/>
    </row>
    <row r="95" spans="2:47" s="1" customFormat="1" ht="10.35" customHeight="1" x14ac:dyDescent="0.2">
      <c r="B95" s="28"/>
      <c r="L95" s="28"/>
    </row>
    <row r="96" spans="2:47" s="1" customFormat="1" ht="22.9" customHeight="1" x14ac:dyDescent="0.2">
      <c r="B96" s="28"/>
      <c r="C96" s="103" t="s">
        <v>134</v>
      </c>
      <c r="J96" s="62">
        <f>J123</f>
        <v>0</v>
      </c>
      <c r="L96" s="28"/>
      <c r="AU96" s="16" t="s">
        <v>135</v>
      </c>
    </row>
    <row r="97" spans="2:12" s="8" customFormat="1" ht="24.95" customHeight="1" x14ac:dyDescent="0.2">
      <c r="B97" s="104"/>
      <c r="D97" s="105" t="s">
        <v>136</v>
      </c>
      <c r="E97" s="106"/>
      <c r="F97" s="106"/>
      <c r="G97" s="106"/>
      <c r="H97" s="106"/>
      <c r="I97" s="106"/>
      <c r="J97" s="107">
        <f>J124</f>
        <v>0</v>
      </c>
      <c r="L97" s="104"/>
    </row>
    <row r="98" spans="2:12" s="9" customFormat="1" ht="19.899999999999999" customHeight="1" x14ac:dyDescent="0.2">
      <c r="B98" s="108"/>
      <c r="D98" s="109" t="s">
        <v>233</v>
      </c>
      <c r="E98" s="110"/>
      <c r="F98" s="110"/>
      <c r="G98" s="110"/>
      <c r="H98" s="110"/>
      <c r="I98" s="110"/>
      <c r="J98" s="111">
        <f>J125</f>
        <v>0</v>
      </c>
      <c r="L98" s="108"/>
    </row>
    <row r="99" spans="2:12" s="9" customFormat="1" ht="19.899999999999999" customHeight="1" x14ac:dyDescent="0.2">
      <c r="B99" s="108"/>
      <c r="D99" s="109" t="s">
        <v>234</v>
      </c>
      <c r="E99" s="110"/>
      <c r="F99" s="110"/>
      <c r="G99" s="110"/>
      <c r="H99" s="110"/>
      <c r="I99" s="110"/>
      <c r="J99" s="111">
        <f>J156</f>
        <v>0</v>
      </c>
      <c r="L99" s="108"/>
    </row>
    <row r="100" spans="2:12" s="9" customFormat="1" ht="19.899999999999999" customHeight="1" x14ac:dyDescent="0.2">
      <c r="B100" s="108"/>
      <c r="D100" s="109" t="s">
        <v>1333</v>
      </c>
      <c r="E100" s="110"/>
      <c r="F100" s="110"/>
      <c r="G100" s="110"/>
      <c r="H100" s="110"/>
      <c r="I100" s="110"/>
      <c r="J100" s="111">
        <f>J162</f>
        <v>0</v>
      </c>
      <c r="L100" s="108"/>
    </row>
    <row r="101" spans="2:12" s="9" customFormat="1" ht="19.899999999999999" customHeight="1" x14ac:dyDescent="0.2">
      <c r="B101" s="108"/>
      <c r="D101" s="109" t="s">
        <v>138</v>
      </c>
      <c r="E101" s="110"/>
      <c r="F101" s="110"/>
      <c r="G101" s="110"/>
      <c r="H101" s="110"/>
      <c r="I101" s="110"/>
      <c r="J101" s="111">
        <f>J177</f>
        <v>0</v>
      </c>
      <c r="L101" s="108"/>
    </row>
    <row r="102" spans="2:12" s="9" customFormat="1" ht="19.899999999999999" customHeight="1" x14ac:dyDescent="0.2">
      <c r="B102" s="108"/>
      <c r="D102" s="109" t="s">
        <v>139</v>
      </c>
      <c r="E102" s="110"/>
      <c r="F102" s="110"/>
      <c r="G102" s="110"/>
      <c r="H102" s="110"/>
      <c r="I102" s="110"/>
      <c r="J102" s="111">
        <f>J185</f>
        <v>0</v>
      </c>
      <c r="L102" s="108"/>
    </row>
    <row r="103" spans="2:12" s="9" customFormat="1" ht="19.899999999999999" customHeight="1" x14ac:dyDescent="0.2">
      <c r="B103" s="108"/>
      <c r="D103" s="109" t="s">
        <v>239</v>
      </c>
      <c r="E103" s="110"/>
      <c r="F103" s="110"/>
      <c r="G103" s="110"/>
      <c r="H103" s="110"/>
      <c r="I103" s="110"/>
      <c r="J103" s="111">
        <f>J191</f>
        <v>0</v>
      </c>
      <c r="L103" s="108"/>
    </row>
    <row r="104" spans="2:12" s="1" customFormat="1" ht="21.75" customHeight="1" x14ac:dyDescent="0.2">
      <c r="B104" s="28"/>
      <c r="L104" s="28"/>
    </row>
    <row r="105" spans="2:12" s="1" customFormat="1" ht="6.95" customHeight="1" x14ac:dyDescent="0.2">
      <c r="B105" s="40"/>
      <c r="C105" s="41"/>
      <c r="D105" s="41"/>
      <c r="E105" s="41"/>
      <c r="F105" s="41"/>
      <c r="G105" s="41"/>
      <c r="H105" s="41"/>
      <c r="I105" s="41"/>
      <c r="J105" s="41"/>
      <c r="K105" s="41"/>
      <c r="L105" s="28"/>
    </row>
    <row r="109" spans="2:12" s="1" customFormat="1" ht="6.95" customHeight="1" x14ac:dyDescent="0.2">
      <c r="B109" s="42"/>
      <c r="C109" s="43"/>
      <c r="D109" s="43"/>
      <c r="E109" s="43"/>
      <c r="F109" s="43"/>
      <c r="G109" s="43"/>
      <c r="H109" s="43"/>
      <c r="I109" s="43"/>
      <c r="J109" s="43"/>
      <c r="K109" s="43"/>
      <c r="L109" s="28"/>
    </row>
    <row r="110" spans="2:12" s="1" customFormat="1" ht="24.95" customHeight="1" x14ac:dyDescent="0.2">
      <c r="B110" s="28"/>
      <c r="C110" s="20" t="s">
        <v>142</v>
      </c>
      <c r="L110" s="28"/>
    </row>
    <row r="111" spans="2:12" s="1" customFormat="1" ht="6.95" customHeight="1" x14ac:dyDescent="0.2">
      <c r="B111" s="28"/>
      <c r="L111" s="28"/>
    </row>
    <row r="112" spans="2:12" s="1" customFormat="1" ht="12" customHeight="1" x14ac:dyDescent="0.2">
      <c r="B112" s="28"/>
      <c r="C112" s="25" t="s">
        <v>14</v>
      </c>
      <c r="L112" s="28"/>
    </row>
    <row r="113" spans="2:65" s="1" customFormat="1" ht="16.5" customHeight="1" x14ac:dyDescent="0.2">
      <c r="B113" s="28"/>
      <c r="E113" s="340" t="str">
        <f>E7</f>
        <v>NOVÝ ZDROJ KYSLÍKU</v>
      </c>
      <c r="F113" s="341"/>
      <c r="G113" s="341"/>
      <c r="H113" s="341"/>
      <c r="L113" s="28"/>
    </row>
    <row r="114" spans="2:65" s="1" customFormat="1" ht="12" customHeight="1" x14ac:dyDescent="0.2">
      <c r="B114" s="28"/>
      <c r="C114" s="25" t="s">
        <v>124</v>
      </c>
      <c r="L114" s="28"/>
    </row>
    <row r="115" spans="2:65" s="1" customFormat="1" ht="16.5" customHeight="1" x14ac:dyDescent="0.2">
      <c r="B115" s="28"/>
      <c r="E115" s="326" t="str">
        <f>E9</f>
        <v>IO 02 - Komunikace, zpevněné plochy, chodníky</v>
      </c>
      <c r="F115" s="339"/>
      <c r="G115" s="339"/>
      <c r="H115" s="339"/>
      <c r="L115" s="28"/>
    </row>
    <row r="116" spans="2:65" s="1" customFormat="1" ht="6.95" customHeight="1" x14ac:dyDescent="0.2">
      <c r="B116" s="28"/>
      <c r="L116" s="28"/>
    </row>
    <row r="117" spans="2:65" s="1" customFormat="1" ht="12" customHeight="1" x14ac:dyDescent="0.2">
      <c r="B117" s="28"/>
      <c r="C117" s="25" t="s">
        <v>18</v>
      </c>
      <c r="F117" s="23" t="str">
        <f>F12</f>
        <v xml:space="preserve"> </v>
      </c>
      <c r="I117" s="25" t="s">
        <v>20</v>
      </c>
      <c r="J117" s="48" t="str">
        <f>IF(J12="","",J12)</f>
        <v>14. 6. 2023</v>
      </c>
      <c r="L117" s="28"/>
    </row>
    <row r="118" spans="2:65" s="1" customFormat="1" ht="6.95" customHeight="1" x14ac:dyDescent="0.2">
      <c r="B118" s="28"/>
      <c r="L118" s="28"/>
    </row>
    <row r="119" spans="2:65" s="1" customFormat="1" ht="15.2" customHeight="1" x14ac:dyDescent="0.2">
      <c r="B119" s="28"/>
      <c r="C119" s="25" t="s">
        <v>22</v>
      </c>
      <c r="F119" s="23" t="str">
        <f>E15</f>
        <v>KRÁLOVÉHRADECKÝ KRAJ</v>
      </c>
      <c r="I119" s="25" t="s">
        <v>28</v>
      </c>
      <c r="J119" s="26" t="str">
        <f>E21</f>
        <v>KANIA a.s.</v>
      </c>
      <c r="L119" s="28"/>
    </row>
    <row r="120" spans="2:65" s="1" customFormat="1" ht="15.2" customHeight="1" x14ac:dyDescent="0.2">
      <c r="B120" s="28"/>
      <c r="C120" s="25" t="s">
        <v>26</v>
      </c>
      <c r="F120" s="23" t="str">
        <f>IF(E18="","",E18)</f>
        <v>Na základě výběrového řízení</v>
      </c>
      <c r="I120" s="25" t="s">
        <v>31</v>
      </c>
      <c r="J120" s="26" t="str">
        <f>E24</f>
        <v xml:space="preserve"> </v>
      </c>
      <c r="L120" s="28"/>
    </row>
    <row r="121" spans="2:65" s="1" customFormat="1" ht="10.35" customHeight="1" x14ac:dyDescent="0.2">
      <c r="B121" s="28"/>
      <c r="L121" s="28"/>
    </row>
    <row r="122" spans="2:65" s="10" customFormat="1" ht="29.25" customHeight="1" x14ac:dyDescent="0.2">
      <c r="B122" s="112"/>
      <c r="C122" s="113" t="s">
        <v>143</v>
      </c>
      <c r="D122" s="114" t="s">
        <v>59</v>
      </c>
      <c r="E122" s="114" t="s">
        <v>55</v>
      </c>
      <c r="F122" s="114" t="s">
        <v>56</v>
      </c>
      <c r="G122" s="114" t="s">
        <v>144</v>
      </c>
      <c r="H122" s="114" t="s">
        <v>145</v>
      </c>
      <c r="I122" s="114" t="s">
        <v>146</v>
      </c>
      <c r="J122" s="114" t="s">
        <v>133</v>
      </c>
      <c r="K122" s="115" t="s">
        <v>147</v>
      </c>
      <c r="L122" s="112"/>
      <c r="M122" s="55" t="s">
        <v>1</v>
      </c>
      <c r="N122" s="56" t="s">
        <v>38</v>
      </c>
      <c r="O122" s="56" t="s">
        <v>148</v>
      </c>
      <c r="P122" s="56" t="s">
        <v>149</v>
      </c>
      <c r="Q122" s="56" t="s">
        <v>150</v>
      </c>
      <c r="R122" s="56" t="s">
        <v>151</v>
      </c>
      <c r="S122" s="56" t="s">
        <v>152</v>
      </c>
      <c r="T122" s="57" t="s">
        <v>153</v>
      </c>
    </row>
    <row r="123" spans="2:65" s="1" customFormat="1" ht="22.9" customHeight="1" x14ac:dyDescent="0.25">
      <c r="B123" s="28"/>
      <c r="C123" s="60" t="s">
        <v>154</v>
      </c>
      <c r="J123" s="116">
        <f>BK123</f>
        <v>0</v>
      </c>
      <c r="L123" s="28"/>
      <c r="M123" s="58"/>
      <c r="N123" s="49"/>
      <c r="O123" s="49"/>
      <c r="P123" s="117">
        <f>P124</f>
        <v>712.00193899999999</v>
      </c>
      <c r="Q123" s="49"/>
      <c r="R123" s="117">
        <f>R124</f>
        <v>671.63681609999992</v>
      </c>
      <c r="S123" s="49"/>
      <c r="T123" s="118">
        <f>T124</f>
        <v>205</v>
      </c>
      <c r="AT123" s="16" t="s">
        <v>73</v>
      </c>
      <c r="AU123" s="16" t="s">
        <v>135</v>
      </c>
      <c r="BK123" s="119">
        <f>BK124</f>
        <v>0</v>
      </c>
    </row>
    <row r="124" spans="2:65" s="11" customFormat="1" ht="25.9" customHeight="1" x14ac:dyDescent="0.2">
      <c r="B124" s="120"/>
      <c r="D124" s="121" t="s">
        <v>73</v>
      </c>
      <c r="E124" s="122" t="s">
        <v>155</v>
      </c>
      <c r="F124" s="122" t="s">
        <v>156</v>
      </c>
      <c r="J124" s="123">
        <f>BK124</f>
        <v>0</v>
      </c>
      <c r="L124" s="120"/>
      <c r="M124" s="124"/>
      <c r="P124" s="125">
        <f>P125+P156+P162+P177+P185+P191</f>
        <v>712.00193899999999</v>
      </c>
      <c r="R124" s="125">
        <f>R125+R156+R162+R177+R185+R191</f>
        <v>671.63681609999992</v>
      </c>
      <c r="T124" s="126">
        <f>T125+T156+T162+T177+T185+T191</f>
        <v>205</v>
      </c>
      <c r="AR124" s="121" t="s">
        <v>81</v>
      </c>
      <c r="AT124" s="127" t="s">
        <v>73</v>
      </c>
      <c r="AU124" s="127" t="s">
        <v>74</v>
      </c>
      <c r="AY124" s="121" t="s">
        <v>157</v>
      </c>
      <c r="BK124" s="128">
        <f>BK125+BK156+BK162+BK177+BK185+BK191</f>
        <v>0</v>
      </c>
    </row>
    <row r="125" spans="2:65" s="11" customFormat="1" ht="22.9" customHeight="1" x14ac:dyDescent="0.2">
      <c r="B125" s="120"/>
      <c r="D125" s="121" t="s">
        <v>73</v>
      </c>
      <c r="E125" s="129" t="s">
        <v>81</v>
      </c>
      <c r="F125" s="129" t="s">
        <v>252</v>
      </c>
      <c r="J125" s="130">
        <f>BK125</f>
        <v>0</v>
      </c>
      <c r="L125" s="120"/>
      <c r="M125" s="124"/>
      <c r="P125" s="125">
        <f>SUM(P126:P155)</f>
        <v>321.39004999999997</v>
      </c>
      <c r="R125" s="125">
        <f>SUM(R126:R155)</f>
        <v>183.1</v>
      </c>
      <c r="T125" s="126">
        <f>SUM(T126:T155)</f>
        <v>205</v>
      </c>
      <c r="AR125" s="121" t="s">
        <v>81</v>
      </c>
      <c r="AT125" s="127" t="s">
        <v>73</v>
      </c>
      <c r="AU125" s="127" t="s">
        <v>81</v>
      </c>
      <c r="AY125" s="121" t="s">
        <v>157</v>
      </c>
      <c r="BK125" s="128">
        <f>SUM(BK126:BK155)</f>
        <v>0</v>
      </c>
    </row>
    <row r="126" spans="2:65" s="1" customFormat="1" ht="16.5" customHeight="1" x14ac:dyDescent="0.2">
      <c r="B126" s="131"/>
      <c r="C126" s="132">
        <v>1</v>
      </c>
      <c r="D126" s="132" t="s">
        <v>160</v>
      </c>
      <c r="E126" s="133" t="s">
        <v>1334</v>
      </c>
      <c r="F126" s="134" t="s">
        <v>1335</v>
      </c>
      <c r="G126" s="135" t="s">
        <v>178</v>
      </c>
      <c r="H126" s="136">
        <v>25</v>
      </c>
      <c r="I126" s="258"/>
      <c r="J126" s="137">
        <f>ROUND(I126*H126,2)</f>
        <v>0</v>
      </c>
      <c r="K126" s="134" t="s">
        <v>172</v>
      </c>
      <c r="L126" s="28"/>
      <c r="M126" s="138" t="s">
        <v>1</v>
      </c>
      <c r="N126" s="139" t="s">
        <v>39</v>
      </c>
      <c r="O126" s="140">
        <v>0.11600000000000001</v>
      </c>
      <c r="P126" s="140">
        <v>2.9000000000000004</v>
      </c>
      <c r="Q126" s="140">
        <v>0</v>
      </c>
      <c r="R126" s="140">
        <v>0</v>
      </c>
      <c r="S126" s="140">
        <v>0.28999999999999998</v>
      </c>
      <c r="T126" s="141">
        <v>7.2499999999999991</v>
      </c>
      <c r="AR126" s="142" t="s">
        <v>165</v>
      </c>
      <c r="AT126" s="142" t="s">
        <v>160</v>
      </c>
      <c r="AU126" s="142" t="s">
        <v>83</v>
      </c>
      <c r="AY126" s="16" t="s">
        <v>157</v>
      </c>
      <c r="BE126" s="143">
        <f>IF(N126="základní",J126,0)</f>
        <v>0</v>
      </c>
      <c r="BF126" s="143">
        <f>IF(N126="snížená",J126,0)</f>
        <v>0</v>
      </c>
      <c r="BG126" s="143">
        <f>IF(N126="zákl. přenesená",J126,0)</f>
        <v>0</v>
      </c>
      <c r="BH126" s="143">
        <f>IF(N126="sníž. přenesená",J126,0)</f>
        <v>0</v>
      </c>
      <c r="BI126" s="143">
        <f>IF(N126="nulová",J126,0)</f>
        <v>0</v>
      </c>
      <c r="BJ126" s="16" t="s">
        <v>81</v>
      </c>
      <c r="BK126" s="143">
        <f>ROUND(I126*H126,2)</f>
        <v>0</v>
      </c>
      <c r="BL126" s="16" t="s">
        <v>165</v>
      </c>
      <c r="BM126" s="142" t="s">
        <v>1336</v>
      </c>
    </row>
    <row r="127" spans="2:65" s="1" customFormat="1" ht="16.5" customHeight="1" x14ac:dyDescent="0.2">
      <c r="B127" s="131"/>
      <c r="C127" s="132">
        <v>2</v>
      </c>
      <c r="D127" s="132" t="s">
        <v>160</v>
      </c>
      <c r="E127" s="133" t="s">
        <v>1337</v>
      </c>
      <c r="F127" s="134" t="s">
        <v>1338</v>
      </c>
      <c r="G127" s="135" t="s">
        <v>178</v>
      </c>
      <c r="H127" s="136">
        <v>25</v>
      </c>
      <c r="I127" s="258"/>
      <c r="J127" s="137">
        <f>ROUND(I127*H127,2)</f>
        <v>0</v>
      </c>
      <c r="K127" s="134" t="s">
        <v>172</v>
      </c>
      <c r="L127" s="28"/>
      <c r="M127" s="138" t="s">
        <v>1</v>
      </c>
      <c r="N127" s="139" t="s">
        <v>39</v>
      </c>
      <c r="O127" s="140">
        <v>0.63100000000000001</v>
      </c>
      <c r="P127" s="140">
        <v>15.775</v>
      </c>
      <c r="Q127" s="140">
        <v>0</v>
      </c>
      <c r="R127" s="140">
        <v>0</v>
      </c>
      <c r="S127" s="140">
        <v>0.63</v>
      </c>
      <c r="T127" s="141">
        <v>15.75</v>
      </c>
      <c r="AR127" s="142" t="s">
        <v>165</v>
      </c>
      <c r="AT127" s="142" t="s">
        <v>160</v>
      </c>
      <c r="AU127" s="142" t="s">
        <v>83</v>
      </c>
      <c r="AY127" s="16" t="s">
        <v>157</v>
      </c>
      <c r="BE127" s="143">
        <f>IF(N127="základní",J127,0)</f>
        <v>0</v>
      </c>
      <c r="BF127" s="143">
        <f>IF(N127="snížená",J127,0)</f>
        <v>0</v>
      </c>
      <c r="BG127" s="143">
        <f>IF(N127="zákl. přenesená",J127,0)</f>
        <v>0</v>
      </c>
      <c r="BH127" s="143">
        <f>IF(N127="sníž. přenesená",J127,0)</f>
        <v>0</v>
      </c>
      <c r="BI127" s="143">
        <f>IF(N127="nulová",J127,0)</f>
        <v>0</v>
      </c>
      <c r="BJ127" s="16" t="s">
        <v>81</v>
      </c>
      <c r="BK127" s="143">
        <f>ROUND(I127*H127,2)</f>
        <v>0</v>
      </c>
      <c r="BL127" s="16" t="s">
        <v>165</v>
      </c>
      <c r="BM127" s="142" t="s">
        <v>1339</v>
      </c>
    </row>
    <row r="128" spans="2:65" s="1" customFormat="1" ht="16.5" customHeight="1" x14ac:dyDescent="0.2">
      <c r="B128" s="131"/>
      <c r="C128" s="132">
        <v>3</v>
      </c>
      <c r="D128" s="132" t="s">
        <v>160</v>
      </c>
      <c r="E128" s="133" t="s">
        <v>1340</v>
      </c>
      <c r="F128" s="134" t="s">
        <v>1341</v>
      </c>
      <c r="G128" s="135" t="s">
        <v>178</v>
      </c>
      <c r="H128" s="136">
        <v>180</v>
      </c>
      <c r="I128" s="258"/>
      <c r="J128" s="137">
        <f>ROUND(I128*H128,2)</f>
        <v>0</v>
      </c>
      <c r="K128" s="134" t="s">
        <v>172</v>
      </c>
      <c r="L128" s="28"/>
      <c r="M128" s="138" t="s">
        <v>1</v>
      </c>
      <c r="N128" s="139" t="s">
        <v>39</v>
      </c>
      <c r="O128" s="140">
        <v>2.5999999999999999E-2</v>
      </c>
      <c r="P128" s="140">
        <v>4.68</v>
      </c>
      <c r="Q128" s="140">
        <v>0</v>
      </c>
      <c r="R128" s="140">
        <v>0</v>
      </c>
      <c r="S128" s="140">
        <v>0</v>
      </c>
      <c r="T128" s="141">
        <v>0</v>
      </c>
      <c r="V128" s="1" t="s">
        <v>1490</v>
      </c>
      <c r="AR128" s="142" t="s">
        <v>165</v>
      </c>
      <c r="AT128" s="142" t="s">
        <v>160</v>
      </c>
      <c r="AU128" s="142" t="s">
        <v>83</v>
      </c>
      <c r="AY128" s="16" t="s">
        <v>157</v>
      </c>
      <c r="BE128" s="143">
        <f>IF(N128="základní",J128,0)</f>
        <v>0</v>
      </c>
      <c r="BF128" s="143">
        <f>IF(N128="snížená",J128,0)</f>
        <v>0</v>
      </c>
      <c r="BG128" s="143">
        <f>IF(N128="zákl. přenesená",J128,0)</f>
        <v>0</v>
      </c>
      <c r="BH128" s="143">
        <f>IF(N128="sníž. přenesená",J128,0)</f>
        <v>0</v>
      </c>
      <c r="BI128" s="143">
        <f>IF(N128="nulová",J128,0)</f>
        <v>0</v>
      </c>
      <c r="BJ128" s="16" t="s">
        <v>81</v>
      </c>
      <c r="BK128" s="143">
        <f>ROUND(I128*H128,2)</f>
        <v>0</v>
      </c>
      <c r="BL128" s="16" t="s">
        <v>165</v>
      </c>
      <c r="BM128" s="142" t="s">
        <v>1342</v>
      </c>
    </row>
    <row r="129" spans="2:65" s="1" customFormat="1" ht="21.75" customHeight="1" x14ac:dyDescent="0.2">
      <c r="B129" s="131"/>
      <c r="C129" s="132">
        <v>4</v>
      </c>
      <c r="D129" s="132" t="s">
        <v>160</v>
      </c>
      <c r="E129" s="133" t="s">
        <v>1343</v>
      </c>
      <c r="F129" s="134" t="s">
        <v>1344</v>
      </c>
      <c r="G129" s="135" t="s">
        <v>171</v>
      </c>
      <c r="H129" s="136">
        <v>73</v>
      </c>
      <c r="I129" s="258"/>
      <c r="J129" s="137">
        <f>ROUND(I129*H129,2)</f>
        <v>0</v>
      </c>
      <c r="K129" s="134" t="s">
        <v>172</v>
      </c>
      <c r="L129" s="28"/>
      <c r="M129" s="138" t="s">
        <v>1</v>
      </c>
      <c r="N129" s="139" t="s">
        <v>39</v>
      </c>
      <c r="O129" s="140">
        <v>0.23</v>
      </c>
      <c r="P129" s="140">
        <v>16.79</v>
      </c>
      <c r="Q129" s="140">
        <v>0</v>
      </c>
      <c r="R129" s="140">
        <v>0</v>
      </c>
      <c r="S129" s="140">
        <v>0</v>
      </c>
      <c r="T129" s="141">
        <v>0</v>
      </c>
      <c r="AR129" s="142" t="s">
        <v>165</v>
      </c>
      <c r="AT129" s="142" t="s">
        <v>160</v>
      </c>
      <c r="AU129" s="142" t="s">
        <v>83</v>
      </c>
      <c r="AY129" s="16" t="s">
        <v>157</v>
      </c>
      <c r="BE129" s="143">
        <f>IF(N129="základní",J129,0)</f>
        <v>0</v>
      </c>
      <c r="BF129" s="143">
        <f>IF(N129="snížená",J129,0)</f>
        <v>0</v>
      </c>
      <c r="BG129" s="143">
        <f>IF(N129="zákl. přenesená",J129,0)</f>
        <v>0</v>
      </c>
      <c r="BH129" s="143">
        <f>IF(N129="sníž. přenesená",J129,0)</f>
        <v>0</v>
      </c>
      <c r="BI129" s="143">
        <f>IF(N129="nulová",J129,0)</f>
        <v>0</v>
      </c>
      <c r="BJ129" s="16" t="s">
        <v>81</v>
      </c>
      <c r="BK129" s="143">
        <f>ROUND(I129*H129,2)</f>
        <v>0</v>
      </c>
      <c r="BL129" s="16" t="s">
        <v>165</v>
      </c>
      <c r="BM129" s="142" t="s">
        <v>1345</v>
      </c>
    </row>
    <row r="130" spans="2:65" s="1" customFormat="1" ht="21.75" customHeight="1" x14ac:dyDescent="0.2">
      <c r="B130" s="131"/>
      <c r="C130" s="132">
        <v>5</v>
      </c>
      <c r="D130" s="132" t="s">
        <v>160</v>
      </c>
      <c r="E130" s="133" t="s">
        <v>1346</v>
      </c>
      <c r="F130" s="134" t="s">
        <v>1347</v>
      </c>
      <c r="G130" s="135" t="s">
        <v>171</v>
      </c>
      <c r="H130" s="136">
        <v>114</v>
      </c>
      <c r="I130" s="258"/>
      <c r="J130" s="137">
        <f>ROUND(I130*H130,2)</f>
        <v>0</v>
      </c>
      <c r="K130" s="134" t="s">
        <v>172</v>
      </c>
      <c r="L130" s="28"/>
      <c r="M130" s="138" t="s">
        <v>1</v>
      </c>
      <c r="N130" s="139" t="s">
        <v>39</v>
      </c>
      <c r="O130" s="140">
        <v>0.21199999999999999</v>
      </c>
      <c r="P130" s="140">
        <v>24.167999999999999</v>
      </c>
      <c r="Q130" s="140">
        <v>0</v>
      </c>
      <c r="R130" s="140">
        <v>0</v>
      </c>
      <c r="S130" s="140">
        <v>0</v>
      </c>
      <c r="T130" s="141">
        <v>0</v>
      </c>
      <c r="AR130" s="142" t="s">
        <v>165</v>
      </c>
      <c r="AT130" s="142" t="s">
        <v>160</v>
      </c>
      <c r="AU130" s="142" t="s">
        <v>83</v>
      </c>
      <c r="AY130" s="16" t="s">
        <v>157</v>
      </c>
      <c r="BE130" s="143">
        <f>IF(N130="základní",J130,0)</f>
        <v>0</v>
      </c>
      <c r="BF130" s="143">
        <f>IF(N130="snížená",J130,0)</f>
        <v>0</v>
      </c>
      <c r="BG130" s="143">
        <f>IF(N130="zákl. přenesená",J130,0)</f>
        <v>0</v>
      </c>
      <c r="BH130" s="143">
        <f>IF(N130="sníž. přenesená",J130,0)</f>
        <v>0</v>
      </c>
      <c r="BI130" s="143">
        <f>IF(N130="nulová",J130,0)</f>
        <v>0</v>
      </c>
      <c r="BJ130" s="16" t="s">
        <v>81</v>
      </c>
      <c r="BK130" s="143">
        <f>ROUND(I130*H130,2)</f>
        <v>0</v>
      </c>
      <c r="BL130" s="16" t="s">
        <v>165</v>
      </c>
      <c r="BM130" s="142" t="s">
        <v>1348</v>
      </c>
    </row>
    <row r="131" spans="2:65" s="12" customFormat="1" x14ac:dyDescent="0.2">
      <c r="B131" s="147"/>
      <c r="D131" s="144" t="s">
        <v>183</v>
      </c>
      <c r="E131" s="148" t="s">
        <v>1</v>
      </c>
      <c r="F131" s="149" t="s">
        <v>1349</v>
      </c>
      <c r="H131" s="150">
        <v>114</v>
      </c>
      <c r="L131" s="147"/>
      <c r="M131" s="151"/>
      <c r="T131" s="152"/>
      <c r="AT131" s="148" t="s">
        <v>183</v>
      </c>
      <c r="AU131" s="148" t="s">
        <v>83</v>
      </c>
      <c r="AV131" s="12" t="s">
        <v>83</v>
      </c>
      <c r="AW131" s="12" t="s">
        <v>30</v>
      </c>
      <c r="AX131" s="12" t="s">
        <v>74</v>
      </c>
      <c r="AY131" s="148" t="s">
        <v>157</v>
      </c>
    </row>
    <row r="132" spans="2:65" s="13" customFormat="1" x14ac:dyDescent="0.2">
      <c r="B132" s="153"/>
      <c r="D132" s="144" t="s">
        <v>183</v>
      </c>
      <c r="E132" s="154" t="s">
        <v>1</v>
      </c>
      <c r="F132" s="155" t="s">
        <v>185</v>
      </c>
      <c r="H132" s="156">
        <v>114</v>
      </c>
      <c r="L132" s="153"/>
      <c r="M132" s="157"/>
      <c r="T132" s="158"/>
      <c r="AT132" s="154" t="s">
        <v>183</v>
      </c>
      <c r="AU132" s="154" t="s">
        <v>83</v>
      </c>
      <c r="AV132" s="13" t="s">
        <v>165</v>
      </c>
      <c r="AW132" s="13" t="s">
        <v>30</v>
      </c>
      <c r="AX132" s="13" t="s">
        <v>81</v>
      </c>
      <c r="AY132" s="154" t="s">
        <v>157</v>
      </c>
    </row>
    <row r="133" spans="2:65" s="1" customFormat="1" ht="21.75" customHeight="1" x14ac:dyDescent="0.2">
      <c r="B133" s="131"/>
      <c r="C133" s="132">
        <v>6</v>
      </c>
      <c r="D133" s="132" t="s">
        <v>160</v>
      </c>
      <c r="E133" s="133" t="s">
        <v>874</v>
      </c>
      <c r="F133" s="134" t="s">
        <v>875</v>
      </c>
      <c r="G133" s="135" t="s">
        <v>171</v>
      </c>
      <c r="H133" s="136">
        <v>10</v>
      </c>
      <c r="I133" s="137"/>
      <c r="J133" s="137">
        <f>ROUND(I133*H133,2)</f>
        <v>0</v>
      </c>
      <c r="K133" s="134" t="s">
        <v>172</v>
      </c>
      <c r="L133" s="28"/>
      <c r="M133" s="138" t="s">
        <v>1</v>
      </c>
      <c r="N133" s="139" t="s">
        <v>39</v>
      </c>
      <c r="O133" s="140">
        <v>7.0000000000000007E-2</v>
      </c>
      <c r="P133" s="140">
        <v>0.70000000000000007</v>
      </c>
      <c r="Q133" s="140">
        <v>0</v>
      </c>
      <c r="R133" s="140">
        <v>0</v>
      </c>
      <c r="S133" s="140">
        <v>0</v>
      </c>
      <c r="T133" s="141">
        <v>0</v>
      </c>
      <c r="V133" s="1" t="s">
        <v>1490</v>
      </c>
      <c r="AR133" s="142" t="s">
        <v>165</v>
      </c>
      <c r="AT133" s="142" t="s">
        <v>160</v>
      </c>
      <c r="AU133" s="142" t="s">
        <v>83</v>
      </c>
      <c r="AY133" s="16" t="s">
        <v>157</v>
      </c>
      <c r="BE133" s="143">
        <f>IF(N133="základní",J133,0)</f>
        <v>0</v>
      </c>
      <c r="BF133" s="143">
        <f>IF(N133="snížená",J133,0)</f>
        <v>0</v>
      </c>
      <c r="BG133" s="143">
        <f>IF(N133="zákl. přenesená",J133,0)</f>
        <v>0</v>
      </c>
      <c r="BH133" s="143">
        <f>IF(N133="sníž. přenesená",J133,0)</f>
        <v>0</v>
      </c>
      <c r="BI133" s="143">
        <f>IF(N133="nulová",J133,0)</f>
        <v>0</v>
      </c>
      <c r="BJ133" s="16" t="s">
        <v>81</v>
      </c>
      <c r="BK133" s="143">
        <f>ROUND(I133*H133,2)</f>
        <v>0</v>
      </c>
      <c r="BL133" s="16" t="s">
        <v>165</v>
      </c>
      <c r="BM133" s="142" t="s">
        <v>1350</v>
      </c>
    </row>
    <row r="134" spans="2:65" s="1" customFormat="1" ht="19.5" x14ac:dyDescent="0.2">
      <c r="B134" s="28"/>
      <c r="D134" s="144" t="s">
        <v>167</v>
      </c>
      <c r="F134" s="145" t="s">
        <v>877</v>
      </c>
      <c r="L134" s="28"/>
      <c r="M134" s="146"/>
      <c r="T134" s="52"/>
      <c r="AT134" s="16" t="s">
        <v>167</v>
      </c>
      <c r="AU134" s="16" t="s">
        <v>83</v>
      </c>
    </row>
    <row r="135" spans="2:65" s="12" customFormat="1" x14ac:dyDescent="0.2">
      <c r="B135" s="147"/>
      <c r="D135" s="144" t="s">
        <v>183</v>
      </c>
      <c r="F135" s="149" t="s">
        <v>1351</v>
      </c>
      <c r="H135" s="150">
        <v>10</v>
      </c>
      <c r="L135" s="147"/>
      <c r="M135" s="151"/>
      <c r="T135" s="152"/>
      <c r="AT135" s="148" t="s">
        <v>183</v>
      </c>
      <c r="AU135" s="148" t="s">
        <v>83</v>
      </c>
      <c r="AV135" s="12" t="s">
        <v>83</v>
      </c>
      <c r="AW135" s="12" t="s">
        <v>3</v>
      </c>
      <c r="AX135" s="12" t="s">
        <v>81</v>
      </c>
      <c r="AY135" s="148" t="s">
        <v>157</v>
      </c>
    </row>
    <row r="136" spans="2:65" s="1" customFormat="1" ht="21.75" customHeight="1" x14ac:dyDescent="0.2">
      <c r="B136" s="131"/>
      <c r="C136" s="132">
        <v>7</v>
      </c>
      <c r="D136" s="132" t="s">
        <v>160</v>
      </c>
      <c r="E136" s="133" t="s">
        <v>1352</v>
      </c>
      <c r="F136" s="134" t="s">
        <v>1353</v>
      </c>
      <c r="G136" s="135" t="s">
        <v>171</v>
      </c>
      <c r="H136" s="136">
        <v>36</v>
      </c>
      <c r="I136" s="258"/>
      <c r="J136" s="137">
        <f>ROUND(I136*H136,2)</f>
        <v>0</v>
      </c>
      <c r="K136" s="134" t="s">
        <v>172</v>
      </c>
      <c r="L136" s="28"/>
      <c r="M136" s="138" t="s">
        <v>1</v>
      </c>
      <c r="N136" s="139" t="s">
        <v>39</v>
      </c>
      <c r="O136" s="140">
        <v>6.3E-2</v>
      </c>
      <c r="P136" s="140">
        <v>2.2679999999999998</v>
      </c>
      <c r="Q136" s="140">
        <v>0</v>
      </c>
      <c r="R136" s="140">
        <v>0</v>
      </c>
      <c r="S136" s="140">
        <v>0</v>
      </c>
      <c r="T136" s="141">
        <v>0</v>
      </c>
      <c r="AR136" s="142" t="s">
        <v>165</v>
      </c>
      <c r="AT136" s="142" t="s">
        <v>160</v>
      </c>
      <c r="AU136" s="142" t="s">
        <v>83</v>
      </c>
      <c r="AY136" s="16" t="s">
        <v>157</v>
      </c>
      <c r="BE136" s="143">
        <f>IF(N136="základní",J136,0)</f>
        <v>0</v>
      </c>
      <c r="BF136" s="143">
        <f>IF(N136="snížená",J136,0)</f>
        <v>0</v>
      </c>
      <c r="BG136" s="143">
        <f>IF(N136="zákl. přenesená",J136,0)</f>
        <v>0</v>
      </c>
      <c r="BH136" s="143">
        <f>IF(N136="sníž. přenesená",J136,0)</f>
        <v>0</v>
      </c>
      <c r="BI136" s="143">
        <f>IF(N136="nulová",J136,0)</f>
        <v>0</v>
      </c>
      <c r="BJ136" s="16" t="s">
        <v>81</v>
      </c>
      <c r="BK136" s="143">
        <f>ROUND(I136*H136,2)</f>
        <v>0</v>
      </c>
      <c r="BL136" s="16" t="s">
        <v>165</v>
      </c>
      <c r="BM136" s="142" t="s">
        <v>1354</v>
      </c>
    </row>
    <row r="137" spans="2:65" s="12" customFormat="1" x14ac:dyDescent="0.2">
      <c r="B137" s="147"/>
      <c r="D137" s="144" t="s">
        <v>183</v>
      </c>
      <c r="E137" s="148" t="s">
        <v>1</v>
      </c>
      <c r="F137" s="149" t="s">
        <v>1355</v>
      </c>
      <c r="H137" s="150">
        <v>36</v>
      </c>
      <c r="I137" s="255"/>
      <c r="L137" s="147"/>
      <c r="M137" s="151"/>
      <c r="T137" s="152"/>
      <c r="AT137" s="148" t="s">
        <v>183</v>
      </c>
      <c r="AU137" s="148" t="s">
        <v>83</v>
      </c>
      <c r="AV137" s="12" t="s">
        <v>83</v>
      </c>
      <c r="AW137" s="12" t="s">
        <v>30</v>
      </c>
      <c r="AX137" s="12" t="s">
        <v>74</v>
      </c>
      <c r="AY137" s="148" t="s">
        <v>157</v>
      </c>
    </row>
    <row r="138" spans="2:65" s="13" customFormat="1" x14ac:dyDescent="0.2">
      <c r="B138" s="153"/>
      <c r="D138" s="144" t="s">
        <v>183</v>
      </c>
      <c r="E138" s="154" t="s">
        <v>1</v>
      </c>
      <c r="F138" s="155" t="s">
        <v>185</v>
      </c>
      <c r="H138" s="156">
        <v>36</v>
      </c>
      <c r="I138" s="256"/>
      <c r="L138" s="153"/>
      <c r="M138" s="157"/>
      <c r="T138" s="158"/>
      <c r="AT138" s="154" t="s">
        <v>183</v>
      </c>
      <c r="AU138" s="154" t="s">
        <v>83</v>
      </c>
      <c r="AV138" s="13" t="s">
        <v>165</v>
      </c>
      <c r="AW138" s="13" t="s">
        <v>30</v>
      </c>
      <c r="AX138" s="13" t="s">
        <v>81</v>
      </c>
      <c r="AY138" s="154" t="s">
        <v>157</v>
      </c>
    </row>
    <row r="139" spans="2:65" s="1" customFormat="1" ht="21.75" customHeight="1" x14ac:dyDescent="0.2">
      <c r="B139" s="131"/>
      <c r="C139" s="132">
        <v>8</v>
      </c>
      <c r="D139" s="132" t="s">
        <v>160</v>
      </c>
      <c r="E139" s="133" t="s">
        <v>879</v>
      </c>
      <c r="F139" s="134" t="s">
        <v>880</v>
      </c>
      <c r="G139" s="135" t="s">
        <v>171</v>
      </c>
      <c r="H139" s="136">
        <v>182</v>
      </c>
      <c r="I139" s="258"/>
      <c r="J139" s="137">
        <f>ROUND(I139*H139,2)</f>
        <v>0</v>
      </c>
      <c r="K139" s="134" t="s">
        <v>172</v>
      </c>
      <c r="L139" s="28"/>
      <c r="M139" s="138" t="s">
        <v>1</v>
      </c>
      <c r="N139" s="139" t="s">
        <v>39</v>
      </c>
      <c r="O139" s="140">
        <v>8.6999999999999994E-2</v>
      </c>
      <c r="P139" s="140">
        <v>0.92002499999999987</v>
      </c>
      <c r="Q139" s="140">
        <v>0</v>
      </c>
      <c r="R139" s="140">
        <v>0</v>
      </c>
      <c r="S139" s="140">
        <v>0</v>
      </c>
      <c r="T139" s="141">
        <v>0</v>
      </c>
      <c r="V139" s="1" t="s">
        <v>1483</v>
      </c>
      <c r="AR139" s="142" t="s">
        <v>165</v>
      </c>
      <c r="AT139" s="142" t="s">
        <v>160</v>
      </c>
      <c r="AU139" s="142" t="s">
        <v>83</v>
      </c>
      <c r="AY139" s="16" t="s">
        <v>157</v>
      </c>
      <c r="BE139" s="143">
        <f>IF(N139="základní",J139,0)</f>
        <v>0</v>
      </c>
      <c r="BF139" s="143">
        <f>IF(N139="snížená",J139,0)</f>
        <v>0</v>
      </c>
      <c r="BG139" s="143">
        <f>IF(N139="zákl. přenesená",J139,0)</f>
        <v>0</v>
      </c>
      <c r="BH139" s="143">
        <f>IF(N139="sníž. přenesená",J139,0)</f>
        <v>0</v>
      </c>
      <c r="BI139" s="143">
        <f>IF(N139="nulová",J139,0)</f>
        <v>0</v>
      </c>
      <c r="BJ139" s="16" t="s">
        <v>81</v>
      </c>
      <c r="BK139" s="143">
        <f>ROUND(I139*H139,2)</f>
        <v>0</v>
      </c>
      <c r="BL139" s="16" t="s">
        <v>165</v>
      </c>
      <c r="BM139" s="142" t="s">
        <v>1356</v>
      </c>
    </row>
    <row r="140" spans="2:65" s="12" customFormat="1" x14ac:dyDescent="0.2">
      <c r="B140" s="147"/>
      <c r="D140" s="144" t="s">
        <v>183</v>
      </c>
      <c r="E140" s="148" t="s">
        <v>1</v>
      </c>
      <c r="F140" s="149" t="s">
        <v>1349</v>
      </c>
      <c r="H140" s="150">
        <v>114</v>
      </c>
      <c r="L140" s="147"/>
      <c r="M140" s="151"/>
      <c r="T140" s="152"/>
      <c r="AT140" s="148" t="s">
        <v>183</v>
      </c>
      <c r="AU140" s="148" t="s">
        <v>83</v>
      </c>
      <c r="AV140" s="12" t="s">
        <v>83</v>
      </c>
      <c r="AW140" s="12" t="s">
        <v>30</v>
      </c>
      <c r="AX140" s="12" t="s">
        <v>74</v>
      </c>
      <c r="AY140" s="148" t="s">
        <v>157</v>
      </c>
    </row>
    <row r="141" spans="2:65" s="12" customFormat="1" x14ac:dyDescent="0.2">
      <c r="B141" s="147"/>
      <c r="D141" s="144" t="s">
        <v>183</v>
      </c>
      <c r="E141" s="148" t="s">
        <v>1</v>
      </c>
      <c r="F141" s="149" t="s">
        <v>1357</v>
      </c>
      <c r="H141" s="150">
        <v>68</v>
      </c>
      <c r="L141" s="147"/>
      <c r="M141" s="151"/>
      <c r="T141" s="152"/>
      <c r="AT141" s="148" t="s">
        <v>183</v>
      </c>
      <c r="AU141" s="148" t="s">
        <v>83</v>
      </c>
      <c r="AV141" s="12" t="s">
        <v>83</v>
      </c>
      <c r="AW141" s="12" t="s">
        <v>30</v>
      </c>
      <c r="AX141" s="12" t="s">
        <v>74</v>
      </c>
      <c r="AY141" s="148" t="s">
        <v>157</v>
      </c>
    </row>
    <row r="142" spans="2:65" s="13" customFormat="1" x14ac:dyDescent="0.2">
      <c r="B142" s="153"/>
      <c r="D142" s="144" t="s">
        <v>183</v>
      </c>
      <c r="E142" s="154" t="s">
        <v>1</v>
      </c>
      <c r="F142" s="155" t="s">
        <v>185</v>
      </c>
      <c r="H142" s="156">
        <v>182</v>
      </c>
      <c r="L142" s="153"/>
      <c r="M142" s="157"/>
      <c r="T142" s="158"/>
      <c r="AT142" s="154" t="s">
        <v>183</v>
      </c>
      <c r="AU142" s="154" t="s">
        <v>83</v>
      </c>
      <c r="AV142" s="13" t="s">
        <v>165</v>
      </c>
      <c r="AW142" s="13" t="s">
        <v>30</v>
      </c>
      <c r="AX142" s="13" t="s">
        <v>81</v>
      </c>
      <c r="AY142" s="154" t="s">
        <v>157</v>
      </c>
    </row>
    <row r="143" spans="2:65" s="1" customFormat="1" ht="24.2" customHeight="1" x14ac:dyDescent="0.2">
      <c r="B143" s="131"/>
      <c r="C143" s="132">
        <v>9</v>
      </c>
      <c r="D143" s="132" t="s">
        <v>160</v>
      </c>
      <c r="E143" s="133" t="s">
        <v>883</v>
      </c>
      <c r="F143" s="134" t="s">
        <v>884</v>
      </c>
      <c r="G143" s="135" t="s">
        <v>171</v>
      </c>
      <c r="H143" s="136">
        <v>1820</v>
      </c>
      <c r="I143" s="258"/>
      <c r="J143" s="137">
        <f>ROUND(I143*H143,2)</f>
        <v>0</v>
      </c>
      <c r="K143" s="134" t="s">
        <v>172</v>
      </c>
      <c r="L143" s="28"/>
      <c r="M143" s="138" t="s">
        <v>1</v>
      </c>
      <c r="N143" s="139" t="s">
        <v>39</v>
      </c>
      <c r="O143" s="140">
        <v>8.6999999999999994E-2</v>
      </c>
      <c r="P143" s="140">
        <v>0.92002499999999987</v>
      </c>
      <c r="Q143" s="140">
        <v>0</v>
      </c>
      <c r="R143" s="140">
        <v>0</v>
      </c>
      <c r="S143" s="140">
        <v>0</v>
      </c>
      <c r="T143" s="141">
        <v>0</v>
      </c>
      <c r="V143" s="1" t="s">
        <v>1483</v>
      </c>
      <c r="AR143" s="142" t="s">
        <v>165</v>
      </c>
      <c r="AT143" s="142" t="s">
        <v>160</v>
      </c>
      <c r="AU143" s="142" t="s">
        <v>83</v>
      </c>
      <c r="AY143" s="16" t="s">
        <v>157</v>
      </c>
      <c r="BE143" s="143">
        <f>IF(N143="základní",J143,0)</f>
        <v>0</v>
      </c>
      <c r="BF143" s="143">
        <f>IF(N143="snížená",J143,0)</f>
        <v>0</v>
      </c>
      <c r="BG143" s="143">
        <f>IF(N143="zákl. přenesená",J143,0)</f>
        <v>0</v>
      </c>
      <c r="BH143" s="143">
        <f>IF(N143="sníž. přenesená",J143,0)</f>
        <v>0</v>
      </c>
      <c r="BI143" s="143">
        <f>IF(N143="nulová",J143,0)</f>
        <v>0</v>
      </c>
      <c r="BJ143" s="16" t="s">
        <v>81</v>
      </c>
      <c r="BK143" s="143">
        <f>ROUND(I143*H143,2)</f>
        <v>0</v>
      </c>
      <c r="BL143" s="16" t="s">
        <v>165</v>
      </c>
      <c r="BM143" s="142" t="s">
        <v>1358</v>
      </c>
    </row>
    <row r="144" spans="2:65" s="12" customFormat="1" x14ac:dyDescent="0.2">
      <c r="B144" s="147"/>
      <c r="D144" s="144" t="s">
        <v>183</v>
      </c>
      <c r="F144" s="149" t="s">
        <v>1359</v>
      </c>
      <c r="H144" s="150">
        <v>1820</v>
      </c>
      <c r="I144" s="255"/>
      <c r="L144" s="147"/>
      <c r="M144" s="151"/>
      <c r="T144" s="152"/>
      <c r="AT144" s="148" t="s">
        <v>183</v>
      </c>
      <c r="AU144" s="148" t="s">
        <v>83</v>
      </c>
      <c r="AV144" s="12" t="s">
        <v>83</v>
      </c>
      <c r="AW144" s="12" t="s">
        <v>3</v>
      </c>
      <c r="AX144" s="12" t="s">
        <v>81</v>
      </c>
      <c r="AY144" s="148" t="s">
        <v>157</v>
      </c>
    </row>
    <row r="145" spans="2:65" s="1" customFormat="1" ht="16.5" customHeight="1" x14ac:dyDescent="0.2">
      <c r="B145" s="131"/>
      <c r="C145" s="132">
        <v>10</v>
      </c>
      <c r="D145" s="132" t="s">
        <v>160</v>
      </c>
      <c r="E145" s="133" t="s">
        <v>1360</v>
      </c>
      <c r="F145" s="134" t="s">
        <v>1361</v>
      </c>
      <c r="G145" s="135" t="s">
        <v>171</v>
      </c>
      <c r="H145" s="136">
        <v>1</v>
      </c>
      <c r="I145" s="258"/>
      <c r="J145" s="137">
        <f>ROUND(I145*H145,2)</f>
        <v>0</v>
      </c>
      <c r="K145" s="134" t="s">
        <v>172</v>
      </c>
      <c r="L145" s="28"/>
      <c r="M145" s="138" t="s">
        <v>1</v>
      </c>
      <c r="N145" s="139" t="s">
        <v>39</v>
      </c>
      <c r="O145" s="140">
        <v>0.185</v>
      </c>
      <c r="P145" s="140">
        <v>0.185</v>
      </c>
      <c r="Q145" s="140">
        <v>0</v>
      </c>
      <c r="R145" s="140">
        <v>0</v>
      </c>
      <c r="S145" s="140">
        <v>0</v>
      </c>
      <c r="T145" s="141">
        <v>0</v>
      </c>
      <c r="AR145" s="142" t="s">
        <v>165</v>
      </c>
      <c r="AT145" s="142" t="s">
        <v>160</v>
      </c>
      <c r="AU145" s="142" t="s">
        <v>83</v>
      </c>
      <c r="AY145" s="16" t="s">
        <v>157</v>
      </c>
      <c r="BE145" s="143">
        <f>IF(N145="základní",J145,0)</f>
        <v>0</v>
      </c>
      <c r="BF145" s="143">
        <f>IF(N145="snížená",J145,0)</f>
        <v>0</v>
      </c>
      <c r="BG145" s="143">
        <f>IF(N145="zákl. přenesená",J145,0)</f>
        <v>0</v>
      </c>
      <c r="BH145" s="143">
        <f>IF(N145="sníž. přenesená",J145,0)</f>
        <v>0</v>
      </c>
      <c r="BI145" s="143">
        <f>IF(N145="nulová",J145,0)</f>
        <v>0</v>
      </c>
      <c r="BJ145" s="16" t="s">
        <v>81</v>
      </c>
      <c r="BK145" s="143">
        <f>ROUND(I145*H145,2)</f>
        <v>0</v>
      </c>
      <c r="BL145" s="16" t="s">
        <v>165</v>
      </c>
      <c r="BM145" s="142" t="s">
        <v>1362</v>
      </c>
    </row>
    <row r="146" spans="2:65" s="1" customFormat="1" ht="16.5" customHeight="1" x14ac:dyDescent="0.2">
      <c r="B146" s="131"/>
      <c r="C146" s="162">
        <v>11</v>
      </c>
      <c r="D146" s="162" t="s">
        <v>281</v>
      </c>
      <c r="E146" s="163" t="s">
        <v>282</v>
      </c>
      <c r="F146" s="164" t="s">
        <v>1363</v>
      </c>
      <c r="G146" s="165" t="s">
        <v>171</v>
      </c>
      <c r="H146" s="166">
        <v>1.1000000000000001</v>
      </c>
      <c r="I146" s="259"/>
      <c r="J146" s="167">
        <f>ROUND(I146*H146,2)</f>
        <v>0</v>
      </c>
      <c r="K146" s="164" t="s">
        <v>164</v>
      </c>
      <c r="L146" s="168"/>
      <c r="M146" s="169" t="s">
        <v>1</v>
      </c>
      <c r="N146" s="170" t="s">
        <v>39</v>
      </c>
      <c r="O146" s="140">
        <v>0</v>
      </c>
      <c r="P146" s="140">
        <v>0</v>
      </c>
      <c r="Q146" s="140">
        <v>1</v>
      </c>
      <c r="R146" s="140">
        <v>1.1000000000000001</v>
      </c>
      <c r="S146" s="140">
        <v>0</v>
      </c>
      <c r="T146" s="141">
        <v>0</v>
      </c>
      <c r="V146" s="1" t="s">
        <v>1481</v>
      </c>
      <c r="AR146" s="142" t="s">
        <v>158</v>
      </c>
      <c r="AT146" s="142" t="s">
        <v>281</v>
      </c>
      <c r="AU146" s="142" t="s">
        <v>83</v>
      </c>
      <c r="AY146" s="16" t="s">
        <v>157</v>
      </c>
      <c r="BE146" s="143">
        <f>IF(N146="základní",J146,0)</f>
        <v>0</v>
      </c>
      <c r="BF146" s="143">
        <f>IF(N146="snížená",J146,0)</f>
        <v>0</v>
      </c>
      <c r="BG146" s="143">
        <f>IF(N146="zákl. přenesená",J146,0)</f>
        <v>0</v>
      </c>
      <c r="BH146" s="143">
        <f>IF(N146="sníž. přenesená",J146,0)</f>
        <v>0</v>
      </c>
      <c r="BI146" s="143">
        <f>IF(N146="nulová",J146,0)</f>
        <v>0</v>
      </c>
      <c r="BJ146" s="16" t="s">
        <v>81</v>
      </c>
      <c r="BK146" s="143">
        <f>ROUND(I146*H146,2)</f>
        <v>0</v>
      </c>
      <c r="BL146" s="16" t="s">
        <v>165</v>
      </c>
      <c r="BM146" s="142" t="s">
        <v>1364</v>
      </c>
    </row>
    <row r="147" spans="2:65" s="12" customFormat="1" x14ac:dyDescent="0.2">
      <c r="B147" s="147"/>
      <c r="D147" s="144" t="s">
        <v>183</v>
      </c>
      <c r="F147" s="149" t="s">
        <v>1365</v>
      </c>
      <c r="H147" s="150">
        <v>1.1000000000000001</v>
      </c>
      <c r="L147" s="147"/>
      <c r="M147" s="151"/>
      <c r="T147" s="152"/>
      <c r="AT147" s="148" t="s">
        <v>183</v>
      </c>
      <c r="AU147" s="148" t="s">
        <v>83</v>
      </c>
      <c r="AV147" s="12" t="s">
        <v>83</v>
      </c>
      <c r="AW147" s="12" t="s">
        <v>3</v>
      </c>
      <c r="AX147" s="12" t="s">
        <v>81</v>
      </c>
      <c r="AY147" s="148" t="s">
        <v>157</v>
      </c>
    </row>
    <row r="148" spans="2:65" s="1" customFormat="1" ht="16.5" customHeight="1" x14ac:dyDescent="0.2">
      <c r="B148" s="131"/>
      <c r="C148" s="132">
        <v>12</v>
      </c>
      <c r="D148" s="132" t="s">
        <v>160</v>
      </c>
      <c r="E148" s="133" t="s">
        <v>271</v>
      </c>
      <c r="F148" s="134" t="s">
        <v>272</v>
      </c>
      <c r="G148" s="135" t="s">
        <v>171</v>
      </c>
      <c r="H148" s="136">
        <v>182</v>
      </c>
      <c r="I148" s="258"/>
      <c r="J148" s="137">
        <f>ROUND(I148*H148,2)</f>
        <v>0</v>
      </c>
      <c r="K148" s="134" t="s">
        <v>172</v>
      </c>
      <c r="L148" s="28"/>
      <c r="M148" s="138" t="s">
        <v>1</v>
      </c>
      <c r="N148" s="139" t="s">
        <v>39</v>
      </c>
      <c r="O148" s="140">
        <v>0</v>
      </c>
      <c r="P148" s="140">
        <v>0</v>
      </c>
      <c r="Q148" s="140">
        <v>0</v>
      </c>
      <c r="R148" s="140">
        <v>0</v>
      </c>
      <c r="S148" s="140">
        <v>0</v>
      </c>
      <c r="T148" s="141">
        <v>0</v>
      </c>
      <c r="V148" s="1" t="s">
        <v>1483</v>
      </c>
      <c r="AR148" s="142" t="s">
        <v>165</v>
      </c>
      <c r="AT148" s="142" t="s">
        <v>160</v>
      </c>
      <c r="AU148" s="142" t="s">
        <v>83</v>
      </c>
      <c r="AY148" s="16" t="s">
        <v>157</v>
      </c>
      <c r="BE148" s="143">
        <f>IF(N148="základní",J148,0)</f>
        <v>0</v>
      </c>
      <c r="BF148" s="143">
        <f>IF(N148="snížená",J148,0)</f>
        <v>0</v>
      </c>
      <c r="BG148" s="143">
        <f>IF(N148="zákl. přenesená",J148,0)</f>
        <v>0</v>
      </c>
      <c r="BH148" s="143">
        <f>IF(N148="sníž. přenesená",J148,0)</f>
        <v>0</v>
      </c>
      <c r="BI148" s="143">
        <f>IF(N148="nulová",J148,0)</f>
        <v>0</v>
      </c>
      <c r="BJ148" s="16" t="s">
        <v>81</v>
      </c>
      <c r="BK148" s="143">
        <f>ROUND(I148*H148,2)</f>
        <v>0</v>
      </c>
      <c r="BL148" s="16" t="s">
        <v>165</v>
      </c>
      <c r="BM148" s="142" t="s">
        <v>1366</v>
      </c>
    </row>
    <row r="149" spans="2:65" s="1" customFormat="1" ht="16.5" customHeight="1" x14ac:dyDescent="0.2">
      <c r="B149" s="131"/>
      <c r="C149" s="132">
        <v>13</v>
      </c>
      <c r="D149" s="132" t="s">
        <v>160</v>
      </c>
      <c r="E149" s="133" t="s">
        <v>274</v>
      </c>
      <c r="F149" s="134" t="s">
        <v>275</v>
      </c>
      <c r="G149" s="135" t="s">
        <v>171</v>
      </c>
      <c r="H149" s="136">
        <v>182</v>
      </c>
      <c r="I149" s="258"/>
      <c r="J149" s="137">
        <f>ROUND(I149*H149,2)</f>
        <v>0</v>
      </c>
      <c r="K149" s="134" t="s">
        <v>172</v>
      </c>
      <c r="L149" s="28"/>
      <c r="M149" s="138" t="s">
        <v>1</v>
      </c>
      <c r="N149" s="139" t="s">
        <v>39</v>
      </c>
      <c r="O149" s="140">
        <v>1</v>
      </c>
      <c r="P149" s="140">
        <v>182</v>
      </c>
      <c r="Q149" s="140">
        <v>1</v>
      </c>
      <c r="R149" s="140">
        <v>182</v>
      </c>
      <c r="S149" s="140">
        <v>1</v>
      </c>
      <c r="T149" s="141">
        <v>182</v>
      </c>
      <c r="V149" s="1" t="s">
        <v>1483</v>
      </c>
      <c r="AR149" s="142" t="s">
        <v>165</v>
      </c>
      <c r="AT149" s="142" t="s">
        <v>160</v>
      </c>
      <c r="AU149" s="142" t="s">
        <v>83</v>
      </c>
      <c r="AY149" s="16" t="s">
        <v>157</v>
      </c>
      <c r="BE149" s="143">
        <f>IF(N149="základní",J149,0)</f>
        <v>0</v>
      </c>
      <c r="BF149" s="143">
        <f>IF(N149="snížená",J149,0)</f>
        <v>0</v>
      </c>
      <c r="BG149" s="143">
        <f>IF(N149="zákl. přenesená",J149,0)</f>
        <v>0</v>
      </c>
      <c r="BH149" s="143">
        <f>IF(N149="sníž. přenesená",J149,0)</f>
        <v>0</v>
      </c>
      <c r="BI149" s="143">
        <f>IF(N149="nulová",J149,0)</f>
        <v>0</v>
      </c>
      <c r="BJ149" s="16" t="s">
        <v>81</v>
      </c>
      <c r="BK149" s="143">
        <f>ROUND(I149*H149,2)</f>
        <v>0</v>
      </c>
      <c r="BL149" s="16" t="s">
        <v>165</v>
      </c>
      <c r="BM149" s="142" t="s">
        <v>1367</v>
      </c>
    </row>
    <row r="150" spans="2:65" s="1" customFormat="1" ht="16.5" customHeight="1" x14ac:dyDescent="0.2">
      <c r="B150" s="131"/>
      <c r="C150" s="132" t="s">
        <v>307</v>
      </c>
      <c r="D150" s="132" t="s">
        <v>160</v>
      </c>
      <c r="E150" s="133" t="s">
        <v>277</v>
      </c>
      <c r="F150" s="134" t="s">
        <v>278</v>
      </c>
      <c r="G150" s="135" t="s">
        <v>171</v>
      </c>
      <c r="H150" s="136">
        <v>5</v>
      </c>
      <c r="I150" s="258"/>
      <c r="J150" s="137">
        <f>ROUND(I150*H150,2)</f>
        <v>0</v>
      </c>
      <c r="K150" s="134" t="s">
        <v>172</v>
      </c>
      <c r="L150" s="28"/>
      <c r="M150" s="138" t="s">
        <v>1</v>
      </c>
      <c r="N150" s="139" t="s">
        <v>39</v>
      </c>
      <c r="O150" s="140">
        <v>0.32800000000000001</v>
      </c>
      <c r="P150" s="140">
        <v>1.6400000000000001</v>
      </c>
      <c r="Q150" s="140">
        <v>0</v>
      </c>
      <c r="R150" s="140">
        <v>0</v>
      </c>
      <c r="S150" s="140">
        <v>0</v>
      </c>
      <c r="T150" s="141">
        <v>0</v>
      </c>
      <c r="V150" s="1" t="s">
        <v>1483</v>
      </c>
      <c r="AR150" s="142" t="s">
        <v>165</v>
      </c>
      <c r="AT150" s="142" t="s">
        <v>160</v>
      </c>
      <c r="AU150" s="142" t="s">
        <v>83</v>
      </c>
      <c r="AY150" s="16" t="s">
        <v>157</v>
      </c>
      <c r="BE150" s="143">
        <f>IF(N150="základní",J150,0)</f>
        <v>0</v>
      </c>
      <c r="BF150" s="143">
        <f>IF(N150="snížená",J150,0)</f>
        <v>0</v>
      </c>
      <c r="BG150" s="143">
        <f>IF(N150="zákl. přenesená",J150,0)</f>
        <v>0</v>
      </c>
      <c r="BH150" s="143">
        <f>IF(N150="sníž. přenesená",J150,0)</f>
        <v>0</v>
      </c>
      <c r="BI150" s="143">
        <f>IF(N150="nulová",J150,0)</f>
        <v>0</v>
      </c>
      <c r="BJ150" s="16" t="s">
        <v>81</v>
      </c>
      <c r="BK150" s="143">
        <f>ROUND(I150*H150,2)</f>
        <v>0</v>
      </c>
      <c r="BL150" s="16" t="s">
        <v>165</v>
      </c>
      <c r="BM150" s="142" t="s">
        <v>1368</v>
      </c>
    </row>
    <row r="151" spans="2:65" s="1" customFormat="1" ht="16.5" customHeight="1" x14ac:dyDescent="0.2">
      <c r="B151" s="131"/>
      <c r="C151" s="132">
        <v>15</v>
      </c>
      <c r="D151" s="132" t="s">
        <v>160</v>
      </c>
      <c r="E151" s="133" t="s">
        <v>901</v>
      </c>
      <c r="F151" s="134" t="s">
        <v>902</v>
      </c>
      <c r="G151" s="135" t="s">
        <v>178</v>
      </c>
      <c r="H151" s="136">
        <v>456</v>
      </c>
      <c r="I151" s="258"/>
      <c r="J151" s="137">
        <f>ROUND(I151*H151,2)</f>
        <v>0</v>
      </c>
      <c r="K151" s="134" t="s">
        <v>172</v>
      </c>
      <c r="L151" s="28"/>
      <c r="M151" s="138" t="s">
        <v>1</v>
      </c>
      <c r="N151" s="139" t="s">
        <v>39</v>
      </c>
      <c r="O151" s="140">
        <v>0.14899999999999999</v>
      </c>
      <c r="P151" s="140">
        <v>67.944000000000003</v>
      </c>
      <c r="Q151" s="140">
        <v>0</v>
      </c>
      <c r="R151" s="140">
        <v>0</v>
      </c>
      <c r="S151" s="140">
        <v>0</v>
      </c>
      <c r="T151" s="141">
        <v>0</v>
      </c>
      <c r="V151" s="1" t="s">
        <v>1490</v>
      </c>
      <c r="AR151" s="142" t="s">
        <v>165</v>
      </c>
      <c r="AT151" s="142" t="s">
        <v>160</v>
      </c>
      <c r="AU151" s="142" t="s">
        <v>83</v>
      </c>
      <c r="AY151" s="16" t="s">
        <v>157</v>
      </c>
      <c r="BE151" s="143">
        <f>IF(N151="základní",J151,0)</f>
        <v>0</v>
      </c>
      <c r="BF151" s="143">
        <f>IF(N151="snížená",J151,0)</f>
        <v>0</v>
      </c>
      <c r="BG151" s="143">
        <f>IF(N151="zákl. přenesená",J151,0)</f>
        <v>0</v>
      </c>
      <c r="BH151" s="143">
        <f>IF(N151="sníž. přenesená",J151,0)</f>
        <v>0</v>
      </c>
      <c r="BI151" s="143">
        <f>IF(N151="nulová",J151,0)</f>
        <v>0</v>
      </c>
      <c r="BJ151" s="16" t="s">
        <v>81</v>
      </c>
      <c r="BK151" s="143">
        <f>ROUND(I151*H151,2)</f>
        <v>0</v>
      </c>
      <c r="BL151" s="16" t="s">
        <v>165</v>
      </c>
      <c r="BM151" s="142" t="s">
        <v>1369</v>
      </c>
    </row>
    <row r="152" spans="2:65" s="12" customFormat="1" x14ac:dyDescent="0.2">
      <c r="B152" s="147"/>
      <c r="D152" s="144" t="s">
        <v>183</v>
      </c>
      <c r="E152" s="148" t="s">
        <v>1</v>
      </c>
      <c r="F152" s="149" t="s">
        <v>1370</v>
      </c>
      <c r="H152" s="150">
        <v>228</v>
      </c>
      <c r="I152" s="255"/>
      <c r="L152" s="147"/>
      <c r="M152" s="151"/>
      <c r="T152" s="152"/>
      <c r="AT152" s="148" t="s">
        <v>183</v>
      </c>
      <c r="AU152" s="148" t="s">
        <v>83</v>
      </c>
      <c r="AV152" s="12" t="s">
        <v>83</v>
      </c>
      <c r="AW152" s="12" t="s">
        <v>30</v>
      </c>
      <c r="AX152" s="12" t="s">
        <v>74</v>
      </c>
      <c r="AY152" s="148" t="s">
        <v>157</v>
      </c>
    </row>
    <row r="153" spans="2:65" s="12" customFormat="1" x14ac:dyDescent="0.2">
      <c r="B153" s="147"/>
      <c r="D153" s="144" t="s">
        <v>183</v>
      </c>
      <c r="E153" s="148" t="s">
        <v>1</v>
      </c>
      <c r="F153" s="149" t="s">
        <v>1371</v>
      </c>
      <c r="H153" s="150">
        <v>228</v>
      </c>
      <c r="I153" s="255"/>
      <c r="L153" s="147"/>
      <c r="M153" s="151"/>
      <c r="T153" s="152"/>
      <c r="AT153" s="148" t="s">
        <v>183</v>
      </c>
      <c r="AU153" s="148" t="s">
        <v>83</v>
      </c>
      <c r="AV153" s="12" t="s">
        <v>83</v>
      </c>
      <c r="AW153" s="12" t="s">
        <v>30</v>
      </c>
      <c r="AX153" s="12" t="s">
        <v>74</v>
      </c>
      <c r="AY153" s="148" t="s">
        <v>157</v>
      </c>
    </row>
    <row r="154" spans="2:65" s="13" customFormat="1" x14ac:dyDescent="0.2">
      <c r="B154" s="153"/>
      <c r="D154" s="144" t="s">
        <v>183</v>
      </c>
      <c r="E154" s="154" t="s">
        <v>1</v>
      </c>
      <c r="F154" s="155" t="s">
        <v>185</v>
      </c>
      <c r="H154" s="156">
        <v>456</v>
      </c>
      <c r="I154" s="256"/>
      <c r="L154" s="153"/>
      <c r="M154" s="157"/>
      <c r="T154" s="158"/>
      <c r="AT154" s="154" t="s">
        <v>183</v>
      </c>
      <c r="AU154" s="154" t="s">
        <v>83</v>
      </c>
      <c r="AV154" s="13" t="s">
        <v>165</v>
      </c>
      <c r="AW154" s="13" t="s">
        <v>30</v>
      </c>
      <c r="AX154" s="13" t="s">
        <v>81</v>
      </c>
      <c r="AY154" s="154" t="s">
        <v>157</v>
      </c>
    </row>
    <row r="155" spans="2:65" s="1" customFormat="1" ht="16.5" customHeight="1" x14ac:dyDescent="0.2">
      <c r="B155" s="131"/>
      <c r="C155" s="132">
        <v>16</v>
      </c>
      <c r="D155" s="132" t="s">
        <v>160</v>
      </c>
      <c r="E155" s="133" t="s">
        <v>905</v>
      </c>
      <c r="F155" s="134" t="s">
        <v>906</v>
      </c>
      <c r="G155" s="135" t="s">
        <v>171</v>
      </c>
      <c r="H155" s="136">
        <v>5</v>
      </c>
      <c r="I155" s="258"/>
      <c r="J155" s="137">
        <f>ROUND(I155*H155,2)</f>
        <v>0</v>
      </c>
      <c r="K155" s="134" t="s">
        <v>172</v>
      </c>
      <c r="L155" s="28"/>
      <c r="M155" s="138" t="s">
        <v>1</v>
      </c>
      <c r="N155" s="139" t="s">
        <v>39</v>
      </c>
      <c r="O155" s="140">
        <v>0.1</v>
      </c>
      <c r="P155" s="140">
        <v>0.5</v>
      </c>
      <c r="Q155" s="140">
        <v>0</v>
      </c>
      <c r="R155" s="140">
        <v>0</v>
      </c>
      <c r="S155" s="140">
        <v>0</v>
      </c>
      <c r="T155" s="141">
        <v>0</v>
      </c>
      <c r="AR155" s="142" t="s">
        <v>165</v>
      </c>
      <c r="AT155" s="142" t="s">
        <v>160</v>
      </c>
      <c r="AU155" s="142" t="s">
        <v>83</v>
      </c>
      <c r="AY155" s="16" t="s">
        <v>157</v>
      </c>
      <c r="BE155" s="143">
        <f>IF(N155="základní",J155,0)</f>
        <v>0</v>
      </c>
      <c r="BF155" s="143">
        <f>IF(N155="snížená",J155,0)</f>
        <v>0</v>
      </c>
      <c r="BG155" s="143">
        <f>IF(N155="zákl. přenesená",J155,0)</f>
        <v>0</v>
      </c>
      <c r="BH155" s="143">
        <f>IF(N155="sníž. přenesená",J155,0)</f>
        <v>0</v>
      </c>
      <c r="BI155" s="143">
        <f>IF(N155="nulová",J155,0)</f>
        <v>0</v>
      </c>
      <c r="BJ155" s="16" t="s">
        <v>81</v>
      </c>
      <c r="BK155" s="143">
        <f>ROUND(I155*H155,2)</f>
        <v>0</v>
      </c>
      <c r="BL155" s="16" t="s">
        <v>165</v>
      </c>
      <c r="BM155" s="142" t="s">
        <v>1372</v>
      </c>
    </row>
    <row r="156" spans="2:65" s="11" customFormat="1" ht="22.9" customHeight="1" x14ac:dyDescent="0.2">
      <c r="B156" s="120"/>
      <c r="D156" s="121" t="s">
        <v>73</v>
      </c>
      <c r="E156" s="129" t="s">
        <v>83</v>
      </c>
      <c r="F156" s="129" t="s">
        <v>290</v>
      </c>
      <c r="J156" s="130">
        <f>BK156</f>
        <v>0</v>
      </c>
      <c r="L156" s="120"/>
      <c r="M156" s="124"/>
      <c r="P156" s="125">
        <v>11.493</v>
      </c>
      <c r="R156" s="125">
        <v>12.5038521</v>
      </c>
      <c r="T156" s="126">
        <v>0</v>
      </c>
      <c r="AR156" s="121" t="s">
        <v>81</v>
      </c>
      <c r="AT156" s="127" t="s">
        <v>73</v>
      </c>
      <c r="AU156" s="127" t="s">
        <v>81</v>
      </c>
      <c r="AY156" s="121" t="s">
        <v>157</v>
      </c>
      <c r="BK156" s="128">
        <f>SUM(BK157:BK161)</f>
        <v>0</v>
      </c>
    </row>
    <row r="157" spans="2:65" s="1" customFormat="1" ht="16.5" customHeight="1" x14ac:dyDescent="0.2">
      <c r="B157" s="131"/>
      <c r="C157" s="132">
        <v>17</v>
      </c>
      <c r="D157" s="132" t="s">
        <v>160</v>
      </c>
      <c r="E157" s="133" t="s">
        <v>1373</v>
      </c>
      <c r="F157" s="134" t="s">
        <v>1374</v>
      </c>
      <c r="G157" s="135" t="s">
        <v>171</v>
      </c>
      <c r="H157" s="136">
        <v>7.65</v>
      </c>
      <c r="I157" s="258"/>
      <c r="J157" s="137">
        <f>ROUND(I157*H157,2)</f>
        <v>0</v>
      </c>
      <c r="K157" s="134" t="s">
        <v>172</v>
      </c>
      <c r="L157" s="28"/>
      <c r="M157" s="138" t="s">
        <v>1</v>
      </c>
      <c r="N157" s="139" t="s">
        <v>39</v>
      </c>
      <c r="O157" s="140">
        <v>0.92</v>
      </c>
      <c r="P157" s="140">
        <v>7.0380000000000003</v>
      </c>
      <c r="Q157" s="140">
        <v>1.63</v>
      </c>
      <c r="R157" s="140">
        <v>12.4695</v>
      </c>
      <c r="S157" s="140">
        <v>0</v>
      </c>
      <c r="T157" s="141">
        <v>0</v>
      </c>
      <c r="AR157" s="142" t="s">
        <v>165</v>
      </c>
      <c r="AT157" s="142" t="s">
        <v>160</v>
      </c>
      <c r="AU157" s="142" t="s">
        <v>83</v>
      </c>
      <c r="AY157" s="16" t="s">
        <v>157</v>
      </c>
      <c r="BE157" s="143">
        <f>IF(N157="základní",J157,0)</f>
        <v>0</v>
      </c>
      <c r="BF157" s="143">
        <f>IF(N157="snížená",J157,0)</f>
        <v>0</v>
      </c>
      <c r="BG157" s="143">
        <f>IF(N157="zákl. přenesená",J157,0)</f>
        <v>0</v>
      </c>
      <c r="BH157" s="143">
        <f>IF(N157="sníž. přenesená",J157,0)</f>
        <v>0</v>
      </c>
      <c r="BI157" s="143">
        <f>IF(N157="nulová",J157,0)</f>
        <v>0</v>
      </c>
      <c r="BJ157" s="16" t="s">
        <v>81</v>
      </c>
      <c r="BK157" s="143">
        <f>ROUND(I157*H157,2)</f>
        <v>0</v>
      </c>
      <c r="BL157" s="16" t="s">
        <v>165</v>
      </c>
      <c r="BM157" s="142" t="s">
        <v>1375</v>
      </c>
    </row>
    <row r="158" spans="2:65" s="1" customFormat="1" ht="16.5" customHeight="1" x14ac:dyDescent="0.2">
      <c r="B158" s="131"/>
      <c r="C158" s="132">
        <v>18</v>
      </c>
      <c r="D158" s="132" t="s">
        <v>160</v>
      </c>
      <c r="E158" s="133" t="s">
        <v>1376</v>
      </c>
      <c r="F158" s="134" t="s">
        <v>1377</v>
      </c>
      <c r="G158" s="135" t="s">
        <v>178</v>
      </c>
      <c r="H158" s="136">
        <v>48.6</v>
      </c>
      <c r="I158" s="258"/>
      <c r="J158" s="137">
        <f>ROUND(I158*H158,2)</f>
        <v>0</v>
      </c>
      <c r="K158" s="134" t="s">
        <v>172</v>
      </c>
      <c r="L158" s="28"/>
      <c r="M158" s="138" t="s">
        <v>1</v>
      </c>
      <c r="N158" s="139" t="s">
        <v>39</v>
      </c>
      <c r="O158" s="140">
        <v>7.4999999999999997E-2</v>
      </c>
      <c r="P158" s="140">
        <v>3.645</v>
      </c>
      <c r="Q158" s="140">
        <v>1.7000000000000001E-4</v>
      </c>
      <c r="R158" s="140">
        <v>8.2620000000000002E-3</v>
      </c>
      <c r="S158" s="140">
        <v>0</v>
      </c>
      <c r="T158" s="141">
        <v>0</v>
      </c>
      <c r="AR158" s="142" t="s">
        <v>165</v>
      </c>
      <c r="AT158" s="142" t="s">
        <v>160</v>
      </c>
      <c r="AU158" s="142" t="s">
        <v>83</v>
      </c>
      <c r="AY158" s="16" t="s">
        <v>157</v>
      </c>
      <c r="BE158" s="143">
        <f>IF(N158="základní",J158,0)</f>
        <v>0</v>
      </c>
      <c r="BF158" s="143">
        <f>IF(N158="snížená",J158,0)</f>
        <v>0</v>
      </c>
      <c r="BG158" s="143">
        <f>IF(N158="zákl. přenesená",J158,0)</f>
        <v>0</v>
      </c>
      <c r="BH158" s="143">
        <f>IF(N158="sníž. přenesená",J158,0)</f>
        <v>0</v>
      </c>
      <c r="BI158" s="143">
        <f>IF(N158="nulová",J158,0)</f>
        <v>0</v>
      </c>
      <c r="BJ158" s="16" t="s">
        <v>81</v>
      </c>
      <c r="BK158" s="143">
        <f>ROUND(I158*H158,2)</f>
        <v>0</v>
      </c>
      <c r="BL158" s="16" t="s">
        <v>165</v>
      </c>
      <c r="BM158" s="142" t="s">
        <v>1378</v>
      </c>
    </row>
    <row r="159" spans="2:65" s="1" customFormat="1" ht="16.5" customHeight="1" x14ac:dyDescent="0.2">
      <c r="B159" s="131"/>
      <c r="C159" s="162">
        <v>19</v>
      </c>
      <c r="D159" s="162" t="s">
        <v>281</v>
      </c>
      <c r="E159" s="163" t="s">
        <v>1379</v>
      </c>
      <c r="F159" s="164" t="s">
        <v>1380</v>
      </c>
      <c r="G159" s="165" t="s">
        <v>178</v>
      </c>
      <c r="H159" s="166">
        <v>57.567</v>
      </c>
      <c r="I159" s="259"/>
      <c r="J159" s="167">
        <f>ROUND(I159*H159,2)</f>
        <v>0</v>
      </c>
      <c r="K159" s="134" t="s">
        <v>172</v>
      </c>
      <c r="L159" s="168"/>
      <c r="M159" s="169" t="s">
        <v>1</v>
      </c>
      <c r="N159" s="170" t="s">
        <v>39</v>
      </c>
      <c r="O159" s="140">
        <v>0</v>
      </c>
      <c r="P159" s="140">
        <v>0</v>
      </c>
      <c r="Q159" s="140">
        <v>2.9999999999999997E-4</v>
      </c>
      <c r="R159" s="140">
        <v>1.72701E-2</v>
      </c>
      <c r="S159" s="140">
        <v>0</v>
      </c>
      <c r="T159" s="141">
        <v>0</v>
      </c>
      <c r="V159" s="1" t="s">
        <v>1483</v>
      </c>
      <c r="AR159" s="142" t="s">
        <v>158</v>
      </c>
      <c r="AT159" s="142" t="s">
        <v>281</v>
      </c>
      <c r="AU159" s="142" t="s">
        <v>83</v>
      </c>
      <c r="AY159" s="16" t="s">
        <v>157</v>
      </c>
      <c r="BE159" s="143">
        <f>IF(N159="základní",J159,0)</f>
        <v>0</v>
      </c>
      <c r="BF159" s="143">
        <f>IF(N159="snížená",J159,0)</f>
        <v>0</v>
      </c>
      <c r="BG159" s="143">
        <f>IF(N159="zákl. přenesená",J159,0)</f>
        <v>0</v>
      </c>
      <c r="BH159" s="143">
        <f>IF(N159="sníž. přenesená",J159,0)</f>
        <v>0</v>
      </c>
      <c r="BI159" s="143">
        <f>IF(N159="nulová",J159,0)</f>
        <v>0</v>
      </c>
      <c r="BJ159" s="16" t="s">
        <v>81</v>
      </c>
      <c r="BK159" s="143">
        <f>ROUND(I159*H159,2)</f>
        <v>0</v>
      </c>
      <c r="BL159" s="16" t="s">
        <v>165</v>
      </c>
      <c r="BM159" s="142" t="s">
        <v>1381</v>
      </c>
    </row>
    <row r="160" spans="2:65" s="12" customFormat="1" x14ac:dyDescent="0.2">
      <c r="B160" s="147"/>
      <c r="D160" s="144" t="s">
        <v>183</v>
      </c>
      <c r="F160" s="149" t="s">
        <v>1382</v>
      </c>
      <c r="H160" s="150">
        <v>57.567</v>
      </c>
      <c r="I160" s="255"/>
      <c r="L160" s="147"/>
      <c r="M160" s="151"/>
      <c r="T160" s="152"/>
      <c r="AT160" s="148" t="s">
        <v>183</v>
      </c>
      <c r="AU160" s="148" t="s">
        <v>83</v>
      </c>
      <c r="AV160" s="12" t="s">
        <v>83</v>
      </c>
      <c r="AW160" s="12" t="s">
        <v>3</v>
      </c>
      <c r="AX160" s="12" t="s">
        <v>81</v>
      </c>
      <c r="AY160" s="148" t="s">
        <v>157</v>
      </c>
    </row>
    <row r="161" spans="2:65" s="1" customFormat="1" ht="16.5" customHeight="1" x14ac:dyDescent="0.2">
      <c r="B161" s="131"/>
      <c r="C161" s="132">
        <v>20</v>
      </c>
      <c r="D161" s="132" t="s">
        <v>160</v>
      </c>
      <c r="E161" s="133" t="s">
        <v>1383</v>
      </c>
      <c r="F161" s="134" t="s">
        <v>1384</v>
      </c>
      <c r="G161" s="135" t="s">
        <v>222</v>
      </c>
      <c r="H161" s="136">
        <v>18</v>
      </c>
      <c r="I161" s="258"/>
      <c r="J161" s="137">
        <f>ROUND(I161*H161,2)</f>
        <v>0</v>
      </c>
      <c r="K161" s="134" t="s">
        <v>172</v>
      </c>
      <c r="L161" s="28"/>
      <c r="M161" s="138" t="s">
        <v>1</v>
      </c>
      <c r="N161" s="139" t="s">
        <v>39</v>
      </c>
      <c r="O161" s="140">
        <v>4.4999999999999998E-2</v>
      </c>
      <c r="P161" s="140">
        <v>0.80999999999999994</v>
      </c>
      <c r="Q161" s="140">
        <v>4.8999999999999998E-4</v>
      </c>
      <c r="R161" s="140">
        <v>8.8199999999999997E-3</v>
      </c>
      <c r="S161" s="140">
        <v>0</v>
      </c>
      <c r="T161" s="141">
        <v>0</v>
      </c>
      <c r="AR161" s="142" t="s">
        <v>165</v>
      </c>
      <c r="AT161" s="142" t="s">
        <v>160</v>
      </c>
      <c r="AU161" s="142" t="s">
        <v>83</v>
      </c>
      <c r="AY161" s="16" t="s">
        <v>157</v>
      </c>
      <c r="BE161" s="143">
        <f>IF(N161="základní",J161,0)</f>
        <v>0</v>
      </c>
      <c r="BF161" s="143">
        <f>IF(N161="snížená",J161,0)</f>
        <v>0</v>
      </c>
      <c r="BG161" s="143">
        <f>IF(N161="zákl. přenesená",J161,0)</f>
        <v>0</v>
      </c>
      <c r="BH161" s="143">
        <f>IF(N161="sníž. přenesená",J161,0)</f>
        <v>0</v>
      </c>
      <c r="BI161" s="143">
        <f>IF(N161="nulová",J161,0)</f>
        <v>0</v>
      </c>
      <c r="BJ161" s="16" t="s">
        <v>81</v>
      </c>
      <c r="BK161" s="143">
        <f>ROUND(I161*H161,2)</f>
        <v>0</v>
      </c>
      <c r="BL161" s="16" t="s">
        <v>165</v>
      </c>
      <c r="BM161" s="142" t="s">
        <v>1385</v>
      </c>
    </row>
    <row r="162" spans="2:65" s="11" customFormat="1" ht="22.9" customHeight="1" x14ac:dyDescent="0.2">
      <c r="B162" s="120"/>
      <c r="D162" s="121" t="s">
        <v>73</v>
      </c>
      <c r="E162" s="129" t="s">
        <v>186</v>
      </c>
      <c r="F162" s="129" t="s">
        <v>1386</v>
      </c>
      <c r="I162" s="260"/>
      <c r="J162" s="130">
        <f>BK162</f>
        <v>0</v>
      </c>
      <c r="L162" s="120"/>
      <c r="M162" s="124"/>
      <c r="P162" s="125">
        <v>149.33699999999999</v>
      </c>
      <c r="R162" s="125">
        <v>475.52453999999994</v>
      </c>
      <c r="T162" s="126">
        <v>0</v>
      </c>
      <c r="AR162" s="121" t="s">
        <v>81</v>
      </c>
      <c r="AT162" s="127" t="s">
        <v>73</v>
      </c>
      <c r="AU162" s="127" t="s">
        <v>81</v>
      </c>
      <c r="AY162" s="121" t="s">
        <v>157</v>
      </c>
      <c r="BK162" s="128">
        <f>SUM(BK163:BK176)</f>
        <v>0</v>
      </c>
    </row>
    <row r="163" spans="2:65" s="1" customFormat="1" ht="16.5" customHeight="1" x14ac:dyDescent="0.2">
      <c r="B163" s="131"/>
      <c r="C163" s="132">
        <v>21</v>
      </c>
      <c r="D163" s="132" t="s">
        <v>160</v>
      </c>
      <c r="E163" s="133" t="s">
        <v>1387</v>
      </c>
      <c r="F163" s="134" t="s">
        <v>1388</v>
      </c>
      <c r="G163" s="135" t="s">
        <v>178</v>
      </c>
      <c r="H163" s="136">
        <v>207</v>
      </c>
      <c r="I163" s="258"/>
      <c r="J163" s="137">
        <f>ROUND(I163*H163,2)</f>
        <v>0</v>
      </c>
      <c r="K163" s="134" t="s">
        <v>172</v>
      </c>
      <c r="L163" s="28"/>
      <c r="M163" s="138" t="s">
        <v>1</v>
      </c>
      <c r="N163" s="139" t="s">
        <v>39</v>
      </c>
      <c r="O163" s="140">
        <v>2.9000000000000001E-2</v>
      </c>
      <c r="P163" s="140">
        <v>6.0030000000000001</v>
      </c>
      <c r="Q163" s="140">
        <v>9.1999999999999998E-2</v>
      </c>
      <c r="R163" s="140">
        <v>19.044</v>
      </c>
      <c r="S163" s="140">
        <v>0</v>
      </c>
      <c r="T163" s="141">
        <v>0</v>
      </c>
      <c r="V163" s="1" t="s">
        <v>1490</v>
      </c>
      <c r="AR163" s="142" t="s">
        <v>165</v>
      </c>
      <c r="AT163" s="142" t="s">
        <v>160</v>
      </c>
      <c r="AU163" s="142" t="s">
        <v>83</v>
      </c>
      <c r="AY163" s="16" t="s">
        <v>157</v>
      </c>
      <c r="BE163" s="143">
        <f>IF(N163="základní",J163,0)</f>
        <v>0</v>
      </c>
      <c r="BF163" s="143">
        <f>IF(N163="snížená",J163,0)</f>
        <v>0</v>
      </c>
      <c r="BG163" s="143">
        <f>IF(N163="zákl. přenesená",J163,0)</f>
        <v>0</v>
      </c>
      <c r="BH163" s="143">
        <f>IF(N163="sníž. přenesená",J163,0)</f>
        <v>0</v>
      </c>
      <c r="BI163" s="143">
        <f>IF(N163="nulová",J163,0)</f>
        <v>0</v>
      </c>
      <c r="BJ163" s="16" t="s">
        <v>81</v>
      </c>
      <c r="BK163" s="143">
        <f>ROUND(I163*H163,2)</f>
        <v>0</v>
      </c>
      <c r="BL163" s="16" t="s">
        <v>165</v>
      </c>
      <c r="BM163" s="142" t="s">
        <v>1389</v>
      </c>
    </row>
    <row r="164" spans="2:65" s="12" customFormat="1" x14ac:dyDescent="0.2">
      <c r="B164" s="147"/>
      <c r="D164" s="144" t="s">
        <v>183</v>
      </c>
      <c r="E164" s="148" t="s">
        <v>1</v>
      </c>
      <c r="F164" s="149" t="s">
        <v>1390</v>
      </c>
      <c r="H164" s="150">
        <v>207</v>
      </c>
      <c r="I164" s="255"/>
      <c r="L164" s="147"/>
      <c r="M164" s="151"/>
      <c r="T164" s="152"/>
      <c r="AT164" s="148" t="s">
        <v>183</v>
      </c>
      <c r="AU164" s="148" t="s">
        <v>83</v>
      </c>
      <c r="AV164" s="12" t="s">
        <v>83</v>
      </c>
      <c r="AW164" s="12" t="s">
        <v>30</v>
      </c>
      <c r="AX164" s="12" t="s">
        <v>74</v>
      </c>
      <c r="AY164" s="148" t="s">
        <v>157</v>
      </c>
    </row>
    <row r="165" spans="2:65" s="13" customFormat="1" x14ac:dyDescent="0.2">
      <c r="B165" s="153"/>
      <c r="D165" s="144" t="s">
        <v>183</v>
      </c>
      <c r="E165" s="154" t="s">
        <v>1</v>
      </c>
      <c r="F165" s="155" t="s">
        <v>185</v>
      </c>
      <c r="H165" s="156">
        <v>207</v>
      </c>
      <c r="I165" s="256"/>
      <c r="L165" s="153"/>
      <c r="M165" s="157"/>
      <c r="T165" s="158"/>
      <c r="AT165" s="154" t="s">
        <v>183</v>
      </c>
      <c r="AU165" s="154" t="s">
        <v>83</v>
      </c>
      <c r="AV165" s="13" t="s">
        <v>165</v>
      </c>
      <c r="AW165" s="13" t="s">
        <v>30</v>
      </c>
      <c r="AX165" s="13" t="s">
        <v>81</v>
      </c>
      <c r="AY165" s="154" t="s">
        <v>157</v>
      </c>
    </row>
    <row r="166" spans="2:65" s="1" customFormat="1" ht="16.5" customHeight="1" x14ac:dyDescent="0.2">
      <c r="B166" s="131"/>
      <c r="C166" s="132">
        <v>22</v>
      </c>
      <c r="D166" s="132" t="s">
        <v>160</v>
      </c>
      <c r="E166" s="133" t="s">
        <v>1391</v>
      </c>
      <c r="F166" s="134" t="s">
        <v>1392</v>
      </c>
      <c r="G166" s="135" t="s">
        <v>178</v>
      </c>
      <c r="H166" s="136">
        <v>456</v>
      </c>
      <c r="I166" s="258"/>
      <c r="J166" s="137">
        <f>ROUND(I166*H166,2)</f>
        <v>0</v>
      </c>
      <c r="K166" s="134" t="s">
        <v>172</v>
      </c>
      <c r="L166" s="28"/>
      <c r="M166" s="138" t="s">
        <v>1</v>
      </c>
      <c r="N166" s="139" t="s">
        <v>39</v>
      </c>
      <c r="O166" s="140">
        <v>3.1E-2</v>
      </c>
      <c r="P166" s="140">
        <v>14.135999999999999</v>
      </c>
      <c r="Q166" s="140">
        <v>0.57499999999999996</v>
      </c>
      <c r="R166" s="140">
        <v>262.2</v>
      </c>
      <c r="S166" s="140">
        <v>0</v>
      </c>
      <c r="T166" s="141">
        <v>0</v>
      </c>
      <c r="V166" s="1" t="s">
        <v>1491</v>
      </c>
      <c r="AR166" s="142" t="s">
        <v>165</v>
      </c>
      <c r="AT166" s="142" t="s">
        <v>160</v>
      </c>
      <c r="AU166" s="142" t="s">
        <v>83</v>
      </c>
      <c r="AY166" s="16" t="s">
        <v>157</v>
      </c>
      <c r="BE166" s="143">
        <f>IF(N166="základní",J166,0)</f>
        <v>0</v>
      </c>
      <c r="BF166" s="143">
        <f>IF(N166="snížená",J166,0)</f>
        <v>0</v>
      </c>
      <c r="BG166" s="143">
        <f>IF(N166="zákl. přenesená",J166,0)</f>
        <v>0</v>
      </c>
      <c r="BH166" s="143">
        <f>IF(N166="sníž. přenesená",J166,0)</f>
        <v>0</v>
      </c>
      <c r="BI166" s="143">
        <f>IF(N166="nulová",J166,0)</f>
        <v>0</v>
      </c>
      <c r="BJ166" s="16" t="s">
        <v>81</v>
      </c>
      <c r="BK166" s="143">
        <f>ROUND(I166*H166,2)</f>
        <v>0</v>
      </c>
      <c r="BL166" s="16" t="s">
        <v>165</v>
      </c>
      <c r="BM166" s="142" t="s">
        <v>1393</v>
      </c>
    </row>
    <row r="167" spans="2:65" s="12" customFormat="1" x14ac:dyDescent="0.2">
      <c r="B167" s="147"/>
      <c r="D167" s="144" t="s">
        <v>183</v>
      </c>
      <c r="E167" s="148" t="s">
        <v>1</v>
      </c>
      <c r="F167" s="149" t="s">
        <v>1394</v>
      </c>
      <c r="H167" s="150">
        <v>456</v>
      </c>
      <c r="I167" s="255"/>
      <c r="L167" s="147"/>
      <c r="M167" s="151"/>
      <c r="T167" s="152"/>
      <c r="AT167" s="148" t="s">
        <v>183</v>
      </c>
      <c r="AU167" s="148" t="s">
        <v>83</v>
      </c>
      <c r="AV167" s="12" t="s">
        <v>83</v>
      </c>
      <c r="AW167" s="12" t="s">
        <v>30</v>
      </c>
      <c r="AX167" s="12" t="s">
        <v>74</v>
      </c>
      <c r="AY167" s="148" t="s">
        <v>157</v>
      </c>
    </row>
    <row r="168" spans="2:65" s="13" customFormat="1" x14ac:dyDescent="0.2">
      <c r="B168" s="153"/>
      <c r="D168" s="144" t="s">
        <v>183</v>
      </c>
      <c r="E168" s="154" t="s">
        <v>1</v>
      </c>
      <c r="F168" s="155" t="s">
        <v>185</v>
      </c>
      <c r="H168" s="156">
        <v>456</v>
      </c>
      <c r="I168" s="256"/>
      <c r="L168" s="153"/>
      <c r="M168" s="157"/>
      <c r="T168" s="158"/>
      <c r="AT168" s="154" t="s">
        <v>183</v>
      </c>
      <c r="AU168" s="154" t="s">
        <v>83</v>
      </c>
      <c r="AV168" s="13" t="s">
        <v>165</v>
      </c>
      <c r="AW168" s="13" t="s">
        <v>30</v>
      </c>
      <c r="AX168" s="13" t="s">
        <v>81</v>
      </c>
      <c r="AY168" s="154" t="s">
        <v>157</v>
      </c>
    </row>
    <row r="169" spans="2:65" s="1" customFormat="1" ht="16.5" customHeight="1" x14ac:dyDescent="0.2">
      <c r="B169" s="131"/>
      <c r="C169" s="132">
        <v>23</v>
      </c>
      <c r="D169" s="132" t="s">
        <v>160</v>
      </c>
      <c r="E169" s="133" t="s">
        <v>1391</v>
      </c>
      <c r="F169" s="134" t="s">
        <v>1392</v>
      </c>
      <c r="G169" s="135" t="s">
        <v>178</v>
      </c>
      <c r="H169" s="136">
        <v>228</v>
      </c>
      <c r="I169" s="258"/>
      <c r="J169" s="137">
        <f>ROUND(I169*H169,2)</f>
        <v>0</v>
      </c>
      <c r="K169" s="134" t="s">
        <v>172</v>
      </c>
      <c r="L169" s="28"/>
      <c r="M169" s="138" t="s">
        <v>1</v>
      </c>
      <c r="N169" s="139" t="s">
        <v>39</v>
      </c>
      <c r="O169" s="140">
        <v>3.1E-2</v>
      </c>
      <c r="P169" s="140">
        <v>7.0679999999999996</v>
      </c>
      <c r="Q169" s="140">
        <v>0.57499999999999996</v>
      </c>
      <c r="R169" s="140">
        <v>131.1</v>
      </c>
      <c r="S169" s="140">
        <v>0</v>
      </c>
      <c r="T169" s="141">
        <v>0</v>
      </c>
      <c r="V169" s="1" t="s">
        <v>1491</v>
      </c>
      <c r="AR169" s="142" t="s">
        <v>165</v>
      </c>
      <c r="AT169" s="142" t="s">
        <v>160</v>
      </c>
      <c r="AU169" s="142" t="s">
        <v>83</v>
      </c>
      <c r="AY169" s="16" t="s">
        <v>157</v>
      </c>
      <c r="BE169" s="143">
        <f>IF(N169="základní",J169,0)</f>
        <v>0</v>
      </c>
      <c r="BF169" s="143">
        <f>IF(N169="snížená",J169,0)</f>
        <v>0</v>
      </c>
      <c r="BG169" s="143">
        <f>IF(N169="zákl. přenesená",J169,0)</f>
        <v>0</v>
      </c>
      <c r="BH169" s="143">
        <f>IF(N169="sníž. přenesená",J169,0)</f>
        <v>0</v>
      </c>
      <c r="BI169" s="143">
        <f>IF(N169="nulová",J169,0)</f>
        <v>0</v>
      </c>
      <c r="BJ169" s="16" t="s">
        <v>81</v>
      </c>
      <c r="BK169" s="143">
        <f>ROUND(I169*H169,2)</f>
        <v>0</v>
      </c>
      <c r="BL169" s="16" t="s">
        <v>165</v>
      </c>
      <c r="BM169" s="142" t="s">
        <v>1395</v>
      </c>
    </row>
    <row r="170" spans="2:65" s="12" customFormat="1" x14ac:dyDescent="0.2">
      <c r="B170" s="147"/>
      <c r="D170" s="144" t="s">
        <v>183</v>
      </c>
      <c r="E170" s="148" t="s">
        <v>1</v>
      </c>
      <c r="F170" s="149" t="s">
        <v>1371</v>
      </c>
      <c r="H170" s="150">
        <v>228</v>
      </c>
      <c r="I170" s="255"/>
      <c r="L170" s="147"/>
      <c r="M170" s="151"/>
      <c r="T170" s="152"/>
      <c r="AT170" s="148" t="s">
        <v>183</v>
      </c>
      <c r="AU170" s="148" t="s">
        <v>83</v>
      </c>
      <c r="AV170" s="12" t="s">
        <v>83</v>
      </c>
      <c r="AW170" s="12" t="s">
        <v>30</v>
      </c>
      <c r="AX170" s="12" t="s">
        <v>74</v>
      </c>
      <c r="AY170" s="148" t="s">
        <v>157</v>
      </c>
    </row>
    <row r="171" spans="2:65" s="13" customFormat="1" x14ac:dyDescent="0.2">
      <c r="B171" s="153"/>
      <c r="D171" s="144" t="s">
        <v>183</v>
      </c>
      <c r="E171" s="154" t="s">
        <v>1</v>
      </c>
      <c r="F171" s="155" t="s">
        <v>185</v>
      </c>
      <c r="H171" s="156">
        <v>228</v>
      </c>
      <c r="I171" s="256"/>
      <c r="L171" s="153"/>
      <c r="M171" s="157"/>
      <c r="T171" s="158"/>
      <c r="AT171" s="154" t="s">
        <v>183</v>
      </c>
      <c r="AU171" s="154" t="s">
        <v>83</v>
      </c>
      <c r="AV171" s="13" t="s">
        <v>165</v>
      </c>
      <c r="AW171" s="13" t="s">
        <v>30</v>
      </c>
      <c r="AX171" s="13" t="s">
        <v>81</v>
      </c>
      <c r="AY171" s="154" t="s">
        <v>157</v>
      </c>
    </row>
    <row r="172" spans="2:65" s="1" customFormat="1" ht="21.75" customHeight="1" x14ac:dyDescent="0.2">
      <c r="B172" s="131"/>
      <c r="C172" s="132">
        <v>24</v>
      </c>
      <c r="D172" s="132" t="s">
        <v>160</v>
      </c>
      <c r="E172" s="133" t="s">
        <v>1396</v>
      </c>
      <c r="F172" s="134" t="s">
        <v>1397</v>
      </c>
      <c r="G172" s="135" t="s">
        <v>178</v>
      </c>
      <c r="H172" s="136">
        <v>207</v>
      </c>
      <c r="I172" s="258"/>
      <c r="J172" s="137">
        <f>ROUND(I172*H172,2)</f>
        <v>0</v>
      </c>
      <c r="K172" s="134" t="s">
        <v>172</v>
      </c>
      <c r="L172" s="28"/>
      <c r="M172" s="138" t="s">
        <v>1</v>
      </c>
      <c r="N172" s="139" t="s">
        <v>39</v>
      </c>
      <c r="O172" s="140">
        <v>0.59</v>
      </c>
      <c r="P172" s="140">
        <v>122.13</v>
      </c>
      <c r="Q172" s="140">
        <v>0.11162</v>
      </c>
      <c r="R172" s="140">
        <v>23.105339999999998</v>
      </c>
      <c r="S172" s="140">
        <v>0</v>
      </c>
      <c r="T172" s="141">
        <v>0</v>
      </c>
      <c r="AR172" s="142" t="s">
        <v>165</v>
      </c>
      <c r="AT172" s="142" t="s">
        <v>160</v>
      </c>
      <c r="AU172" s="142" t="s">
        <v>83</v>
      </c>
      <c r="AY172" s="16" t="s">
        <v>157</v>
      </c>
      <c r="BE172" s="143">
        <f>IF(N172="základní",J172,0)</f>
        <v>0</v>
      </c>
      <c r="BF172" s="143">
        <f>IF(N172="snížená",J172,0)</f>
        <v>0</v>
      </c>
      <c r="BG172" s="143">
        <f>IF(N172="zákl. přenesená",J172,0)</f>
        <v>0</v>
      </c>
      <c r="BH172" s="143">
        <f>IF(N172="sníž. přenesená",J172,0)</f>
        <v>0</v>
      </c>
      <c r="BI172" s="143">
        <f>IF(N172="nulová",J172,0)</f>
        <v>0</v>
      </c>
      <c r="BJ172" s="16" t="s">
        <v>81</v>
      </c>
      <c r="BK172" s="143">
        <f>ROUND(I172*H172,2)</f>
        <v>0</v>
      </c>
      <c r="BL172" s="16" t="s">
        <v>165</v>
      </c>
      <c r="BM172" s="142" t="s">
        <v>1398</v>
      </c>
    </row>
    <row r="173" spans="2:65" s="12" customFormat="1" x14ac:dyDescent="0.2">
      <c r="B173" s="147"/>
      <c r="D173" s="144" t="s">
        <v>183</v>
      </c>
      <c r="E173" s="148" t="s">
        <v>1</v>
      </c>
      <c r="F173" s="149" t="s">
        <v>1390</v>
      </c>
      <c r="H173" s="150">
        <v>207</v>
      </c>
      <c r="L173" s="147"/>
      <c r="M173" s="151"/>
      <c r="T173" s="152"/>
      <c r="AT173" s="148" t="s">
        <v>183</v>
      </c>
      <c r="AU173" s="148" t="s">
        <v>83</v>
      </c>
      <c r="AV173" s="12" t="s">
        <v>83</v>
      </c>
      <c r="AW173" s="12" t="s">
        <v>30</v>
      </c>
      <c r="AX173" s="12" t="s">
        <v>74</v>
      </c>
      <c r="AY173" s="148" t="s">
        <v>157</v>
      </c>
    </row>
    <row r="174" spans="2:65" s="13" customFormat="1" x14ac:dyDescent="0.2">
      <c r="B174" s="153"/>
      <c r="D174" s="144" t="s">
        <v>183</v>
      </c>
      <c r="E174" s="154" t="s">
        <v>1</v>
      </c>
      <c r="F174" s="155" t="s">
        <v>185</v>
      </c>
      <c r="H174" s="156">
        <v>207</v>
      </c>
      <c r="L174" s="153"/>
      <c r="M174" s="157"/>
      <c r="T174" s="158"/>
      <c r="AT174" s="154" t="s">
        <v>183</v>
      </c>
      <c r="AU174" s="154" t="s">
        <v>83</v>
      </c>
      <c r="AV174" s="13" t="s">
        <v>165</v>
      </c>
      <c r="AW174" s="13" t="s">
        <v>30</v>
      </c>
      <c r="AX174" s="13" t="s">
        <v>81</v>
      </c>
      <c r="AY174" s="154" t="s">
        <v>157</v>
      </c>
    </row>
    <row r="175" spans="2:65" s="1" customFormat="1" ht="16.5" customHeight="1" x14ac:dyDescent="0.2">
      <c r="B175" s="131"/>
      <c r="C175" s="162">
        <v>25</v>
      </c>
      <c r="D175" s="162" t="s">
        <v>281</v>
      </c>
      <c r="E175" s="163" t="s">
        <v>1399</v>
      </c>
      <c r="F175" s="164" t="s">
        <v>1400</v>
      </c>
      <c r="G175" s="165" t="s">
        <v>178</v>
      </c>
      <c r="H175" s="166">
        <v>227.7</v>
      </c>
      <c r="I175" s="259"/>
      <c r="J175" s="167">
        <f>ROUND(I175*H175,2)</f>
        <v>0</v>
      </c>
      <c r="K175" s="257" t="s">
        <v>164</v>
      </c>
      <c r="L175" s="168"/>
      <c r="M175" s="169" t="s">
        <v>1</v>
      </c>
      <c r="N175" s="170" t="s">
        <v>39</v>
      </c>
      <c r="O175" s="140">
        <v>0</v>
      </c>
      <c r="P175" s="140">
        <v>0</v>
      </c>
      <c r="Q175" s="140">
        <v>0.17599999999999999</v>
      </c>
      <c r="R175" s="140">
        <v>40.075199999999995</v>
      </c>
      <c r="S175" s="140">
        <v>0</v>
      </c>
      <c r="T175" s="141">
        <v>0</v>
      </c>
      <c r="AR175" s="142" t="s">
        <v>158</v>
      </c>
      <c r="AT175" s="142" t="s">
        <v>281</v>
      </c>
      <c r="AU175" s="142" t="s">
        <v>83</v>
      </c>
      <c r="AY175" s="16" t="s">
        <v>157</v>
      </c>
      <c r="BE175" s="143">
        <f>IF(N175="základní",J175,0)</f>
        <v>0</v>
      </c>
      <c r="BF175" s="143">
        <f>IF(N175="snížená",J175,0)</f>
        <v>0</v>
      </c>
      <c r="BG175" s="143">
        <f>IF(N175="zákl. přenesená",J175,0)</f>
        <v>0</v>
      </c>
      <c r="BH175" s="143">
        <f>IF(N175="sníž. přenesená",J175,0)</f>
        <v>0</v>
      </c>
      <c r="BI175" s="143">
        <f>IF(N175="nulová",J175,0)</f>
        <v>0</v>
      </c>
      <c r="BJ175" s="16" t="s">
        <v>81</v>
      </c>
      <c r="BK175" s="143">
        <f>ROUND(I175*H175,2)</f>
        <v>0</v>
      </c>
      <c r="BL175" s="16" t="s">
        <v>165</v>
      </c>
      <c r="BM175" s="142" t="s">
        <v>1401</v>
      </c>
    </row>
    <row r="176" spans="2:65" s="12" customFormat="1" x14ac:dyDescent="0.2">
      <c r="B176" s="147"/>
      <c r="D176" s="144" t="s">
        <v>183</v>
      </c>
      <c r="F176" s="149" t="s">
        <v>1402</v>
      </c>
      <c r="H176" s="150">
        <v>227.7</v>
      </c>
      <c r="L176" s="147"/>
      <c r="M176" s="151"/>
      <c r="T176" s="152"/>
      <c r="AT176" s="148" t="s">
        <v>183</v>
      </c>
      <c r="AU176" s="148" t="s">
        <v>83</v>
      </c>
      <c r="AV176" s="12" t="s">
        <v>83</v>
      </c>
      <c r="AW176" s="12" t="s">
        <v>3</v>
      </c>
      <c r="AX176" s="12" t="s">
        <v>81</v>
      </c>
      <c r="AY176" s="148" t="s">
        <v>157</v>
      </c>
    </row>
    <row r="177" spans="2:65" s="11" customFormat="1" ht="22.9" customHeight="1" x14ac:dyDescent="0.2">
      <c r="B177" s="120"/>
      <c r="D177" s="121" t="s">
        <v>73</v>
      </c>
      <c r="E177" s="129" t="s">
        <v>174</v>
      </c>
      <c r="F177" s="129" t="s">
        <v>175</v>
      </c>
      <c r="J177" s="130">
        <f>BK177</f>
        <v>0</v>
      </c>
      <c r="L177" s="120"/>
      <c r="M177" s="124"/>
      <c r="P177" s="125">
        <v>21.918000000000003</v>
      </c>
      <c r="R177" s="125">
        <v>0.50842399999999999</v>
      </c>
      <c r="T177" s="126">
        <v>0</v>
      </c>
      <c r="AR177" s="121" t="s">
        <v>81</v>
      </c>
      <c r="AT177" s="127" t="s">
        <v>73</v>
      </c>
      <c r="AU177" s="127" t="s">
        <v>81</v>
      </c>
      <c r="AY177" s="121" t="s">
        <v>157</v>
      </c>
      <c r="BK177" s="128">
        <f>SUM(BK178:BK184)</f>
        <v>0</v>
      </c>
    </row>
    <row r="178" spans="2:65" s="1" customFormat="1" ht="16.5" customHeight="1" x14ac:dyDescent="0.2">
      <c r="B178" s="131"/>
      <c r="C178" s="132">
        <v>26</v>
      </c>
      <c r="D178" s="132" t="s">
        <v>160</v>
      </c>
      <c r="E178" s="133" t="s">
        <v>1403</v>
      </c>
      <c r="F178" s="134" t="s">
        <v>1404</v>
      </c>
      <c r="G178" s="135" t="s">
        <v>222</v>
      </c>
      <c r="H178" s="136">
        <v>2</v>
      </c>
      <c r="I178" s="137"/>
      <c r="J178" s="137">
        <f>ROUND(I178*H178,2)</f>
        <v>0</v>
      </c>
      <c r="K178" s="134" t="s">
        <v>172</v>
      </c>
      <c r="L178" s="28"/>
      <c r="M178" s="138" t="s">
        <v>1</v>
      </c>
      <c r="N178" s="139" t="s">
        <v>39</v>
      </c>
      <c r="O178" s="140">
        <v>0.23899999999999999</v>
      </c>
      <c r="P178" s="140">
        <v>0.47799999999999998</v>
      </c>
      <c r="Q178" s="140">
        <v>0.1295</v>
      </c>
      <c r="R178" s="140">
        <v>0.25900000000000001</v>
      </c>
      <c r="S178" s="140">
        <v>0</v>
      </c>
      <c r="T178" s="141">
        <v>0</v>
      </c>
      <c r="V178" s="1" t="s">
        <v>1491</v>
      </c>
      <c r="AR178" s="142" t="s">
        <v>165</v>
      </c>
      <c r="AT178" s="142" t="s">
        <v>160</v>
      </c>
      <c r="AU178" s="142" t="s">
        <v>83</v>
      </c>
      <c r="AY178" s="16" t="s">
        <v>157</v>
      </c>
      <c r="BE178" s="143">
        <f>IF(N178="základní",J178,0)</f>
        <v>0</v>
      </c>
      <c r="BF178" s="143">
        <f>IF(N178="snížená",J178,0)</f>
        <v>0</v>
      </c>
      <c r="BG178" s="143">
        <f>IF(N178="zákl. přenesená",J178,0)</f>
        <v>0</v>
      </c>
      <c r="BH178" s="143">
        <f>IF(N178="sníž. přenesená",J178,0)</f>
        <v>0</v>
      </c>
      <c r="BI178" s="143">
        <f>IF(N178="nulová",J178,0)</f>
        <v>0</v>
      </c>
      <c r="BJ178" s="16" t="s">
        <v>81</v>
      </c>
      <c r="BK178" s="143">
        <f>ROUND(I178*H178,2)</f>
        <v>0</v>
      </c>
      <c r="BL178" s="16" t="s">
        <v>165</v>
      </c>
      <c r="BM178" s="142" t="s">
        <v>1405</v>
      </c>
    </row>
    <row r="179" spans="2:65" s="1" customFormat="1" ht="19.5" x14ac:dyDescent="0.2">
      <c r="B179" s="28"/>
      <c r="D179" s="144" t="s">
        <v>167</v>
      </c>
      <c r="F179" s="145" t="s">
        <v>1406</v>
      </c>
      <c r="L179" s="28"/>
      <c r="M179" s="146"/>
      <c r="T179" s="52"/>
      <c r="AT179" s="16" t="s">
        <v>167</v>
      </c>
      <c r="AU179" s="16" t="s">
        <v>83</v>
      </c>
    </row>
    <row r="180" spans="2:65" s="1" customFormat="1" ht="16.5" customHeight="1" x14ac:dyDescent="0.2">
      <c r="B180" s="131"/>
      <c r="C180" s="162">
        <v>27</v>
      </c>
      <c r="D180" s="162" t="s">
        <v>281</v>
      </c>
      <c r="E180" s="163" t="s">
        <v>1407</v>
      </c>
      <c r="F180" s="164" t="s">
        <v>1408</v>
      </c>
      <c r="G180" s="165" t="s">
        <v>222</v>
      </c>
      <c r="H180" s="166">
        <v>2.2000000000000002</v>
      </c>
      <c r="I180" s="259"/>
      <c r="J180" s="167">
        <f>ROUND(I180*H180,2)</f>
        <v>0</v>
      </c>
      <c r="K180" s="257" t="s">
        <v>164</v>
      </c>
      <c r="L180" s="168"/>
      <c r="M180" s="169" t="s">
        <v>1</v>
      </c>
      <c r="N180" s="170" t="s">
        <v>39</v>
      </c>
      <c r="O180" s="140">
        <v>0</v>
      </c>
      <c r="P180" s="140">
        <v>0</v>
      </c>
      <c r="Q180" s="140">
        <v>5.6120000000000003E-2</v>
      </c>
      <c r="R180" s="140">
        <v>0.12346400000000002</v>
      </c>
      <c r="S180" s="140">
        <v>0</v>
      </c>
      <c r="T180" s="141">
        <v>0</v>
      </c>
      <c r="AR180" s="142" t="s">
        <v>158</v>
      </c>
      <c r="AT180" s="142" t="s">
        <v>281</v>
      </c>
      <c r="AU180" s="142" t="s">
        <v>83</v>
      </c>
      <c r="AY180" s="16" t="s">
        <v>157</v>
      </c>
      <c r="BE180" s="143">
        <f>IF(N180="základní",J180,0)</f>
        <v>0</v>
      </c>
      <c r="BF180" s="143">
        <f>IF(N180="snížená",J180,0)</f>
        <v>0</v>
      </c>
      <c r="BG180" s="143">
        <f>IF(N180="zákl. přenesená",J180,0)</f>
        <v>0</v>
      </c>
      <c r="BH180" s="143">
        <f>IF(N180="sníž. přenesená",J180,0)</f>
        <v>0</v>
      </c>
      <c r="BI180" s="143">
        <f>IF(N180="nulová",J180,0)</f>
        <v>0</v>
      </c>
      <c r="BJ180" s="16" t="s">
        <v>81</v>
      </c>
      <c r="BK180" s="143">
        <f>ROUND(I180*H180,2)</f>
        <v>0</v>
      </c>
      <c r="BL180" s="16" t="s">
        <v>165</v>
      </c>
      <c r="BM180" s="142" t="s">
        <v>1409</v>
      </c>
    </row>
    <row r="181" spans="2:65" s="12" customFormat="1" x14ac:dyDescent="0.2">
      <c r="B181" s="147"/>
      <c r="D181" s="144" t="s">
        <v>183</v>
      </c>
      <c r="F181" s="149" t="s">
        <v>1410</v>
      </c>
      <c r="H181" s="150">
        <v>2.2000000000000002</v>
      </c>
      <c r="L181" s="147"/>
      <c r="M181" s="151"/>
      <c r="T181" s="152"/>
      <c r="AT181" s="148" t="s">
        <v>183</v>
      </c>
      <c r="AU181" s="148" t="s">
        <v>83</v>
      </c>
      <c r="AV181" s="12" t="s">
        <v>83</v>
      </c>
      <c r="AW181" s="12" t="s">
        <v>3</v>
      </c>
      <c r="AX181" s="12" t="s">
        <v>81</v>
      </c>
      <c r="AY181" s="148" t="s">
        <v>157</v>
      </c>
    </row>
    <row r="182" spans="2:65" s="1" customFormat="1" ht="16.5" customHeight="1" x14ac:dyDescent="0.2">
      <c r="B182" s="131"/>
      <c r="C182" s="132">
        <v>28</v>
      </c>
      <c r="D182" s="132" t="s">
        <v>160</v>
      </c>
      <c r="E182" s="133" t="s">
        <v>467</v>
      </c>
      <c r="F182" s="134" t="s">
        <v>468</v>
      </c>
      <c r="G182" s="135" t="s">
        <v>178</v>
      </c>
      <c r="H182" s="136">
        <v>268</v>
      </c>
      <c r="I182" s="137"/>
      <c r="J182" s="137">
        <f>ROUND(I182*H182,2)</f>
        <v>0</v>
      </c>
      <c r="K182" s="134" t="s">
        <v>172</v>
      </c>
      <c r="L182" s="28"/>
      <c r="M182" s="138" t="s">
        <v>1</v>
      </c>
      <c r="N182" s="139" t="s">
        <v>39</v>
      </c>
      <c r="O182" s="140">
        <v>0.08</v>
      </c>
      <c r="P182" s="140">
        <v>21.44</v>
      </c>
      <c r="Q182" s="140">
        <v>4.6999999999999999E-4</v>
      </c>
      <c r="R182" s="140">
        <v>0.12595999999999999</v>
      </c>
      <c r="S182" s="140">
        <v>0</v>
      </c>
      <c r="T182" s="141">
        <v>0</v>
      </c>
      <c r="V182" s="1" t="s">
        <v>1491</v>
      </c>
      <c r="AR182" s="142" t="s">
        <v>165</v>
      </c>
      <c r="AT182" s="142" t="s">
        <v>160</v>
      </c>
      <c r="AU182" s="142" t="s">
        <v>83</v>
      </c>
      <c r="AY182" s="16" t="s">
        <v>157</v>
      </c>
      <c r="BE182" s="143">
        <f>IF(N182="základní",J182,0)</f>
        <v>0</v>
      </c>
      <c r="BF182" s="143">
        <f>IF(N182="snížená",J182,0)</f>
        <v>0</v>
      </c>
      <c r="BG182" s="143">
        <f>IF(N182="zákl. přenesená",J182,0)</f>
        <v>0</v>
      </c>
      <c r="BH182" s="143">
        <f>IF(N182="sníž. přenesená",J182,0)</f>
        <v>0</v>
      </c>
      <c r="BI182" s="143">
        <f>IF(N182="nulová",J182,0)</f>
        <v>0</v>
      </c>
      <c r="BJ182" s="16" t="s">
        <v>81</v>
      </c>
      <c r="BK182" s="143">
        <f>ROUND(I182*H182,2)</f>
        <v>0</v>
      </c>
      <c r="BL182" s="16" t="s">
        <v>165</v>
      </c>
      <c r="BM182" s="142" t="s">
        <v>1411</v>
      </c>
    </row>
    <row r="183" spans="2:65" s="12" customFormat="1" x14ac:dyDescent="0.2">
      <c r="B183" s="147"/>
      <c r="D183" s="144" t="s">
        <v>183</v>
      </c>
      <c r="E183" s="148" t="s">
        <v>1</v>
      </c>
      <c r="F183" s="149" t="s">
        <v>1412</v>
      </c>
      <c r="H183" s="150">
        <v>268</v>
      </c>
      <c r="L183" s="147"/>
      <c r="M183" s="151"/>
      <c r="T183" s="152"/>
      <c r="AT183" s="148" t="s">
        <v>183</v>
      </c>
      <c r="AU183" s="148" t="s">
        <v>83</v>
      </c>
      <c r="AV183" s="12" t="s">
        <v>83</v>
      </c>
      <c r="AW183" s="12" t="s">
        <v>30</v>
      </c>
      <c r="AX183" s="12" t="s">
        <v>74</v>
      </c>
      <c r="AY183" s="148" t="s">
        <v>157</v>
      </c>
    </row>
    <row r="184" spans="2:65" s="13" customFormat="1" x14ac:dyDescent="0.2">
      <c r="B184" s="153"/>
      <c r="D184" s="144" t="s">
        <v>183</v>
      </c>
      <c r="E184" s="154" t="s">
        <v>1</v>
      </c>
      <c r="F184" s="155" t="s">
        <v>185</v>
      </c>
      <c r="H184" s="156">
        <v>268</v>
      </c>
      <c r="L184" s="153"/>
      <c r="M184" s="157"/>
      <c r="T184" s="158"/>
      <c r="AT184" s="154" t="s">
        <v>183</v>
      </c>
      <c r="AU184" s="154" t="s">
        <v>83</v>
      </c>
      <c r="AV184" s="13" t="s">
        <v>165</v>
      </c>
      <c r="AW184" s="13" t="s">
        <v>30</v>
      </c>
      <c r="AX184" s="13" t="s">
        <v>81</v>
      </c>
      <c r="AY184" s="154" t="s">
        <v>157</v>
      </c>
    </row>
    <row r="185" spans="2:65" s="11" customFormat="1" ht="22.9" customHeight="1" x14ac:dyDescent="0.2">
      <c r="B185" s="120"/>
      <c r="D185" s="121" t="s">
        <v>73</v>
      </c>
      <c r="E185" s="129" t="s">
        <v>192</v>
      </c>
      <c r="F185" s="129" t="s">
        <v>193</v>
      </c>
      <c r="J185" s="130">
        <f>BK185</f>
        <v>0</v>
      </c>
      <c r="L185" s="120"/>
      <c r="M185" s="124"/>
      <c r="P185" s="125">
        <v>13.478</v>
      </c>
      <c r="R185" s="125">
        <v>0</v>
      </c>
      <c r="T185" s="126">
        <v>0</v>
      </c>
      <c r="AR185" s="121" t="s">
        <v>81</v>
      </c>
      <c r="AT185" s="127" t="s">
        <v>73</v>
      </c>
      <c r="AU185" s="127" t="s">
        <v>81</v>
      </c>
      <c r="AY185" s="121" t="s">
        <v>157</v>
      </c>
      <c r="BK185" s="128">
        <f>SUM(BK186:BK190)</f>
        <v>0</v>
      </c>
    </row>
    <row r="186" spans="2:65" s="1" customFormat="1" ht="16.5" customHeight="1" x14ac:dyDescent="0.2">
      <c r="B186" s="131"/>
      <c r="C186" s="248">
        <v>29</v>
      </c>
      <c r="D186" s="248" t="s">
        <v>160</v>
      </c>
      <c r="E186" s="249" t="s">
        <v>1581</v>
      </c>
      <c r="F186" s="250" t="s">
        <v>1582</v>
      </c>
      <c r="G186" s="251" t="s">
        <v>197</v>
      </c>
      <c r="H186" s="252">
        <v>15.75</v>
      </c>
      <c r="I186" s="137"/>
      <c r="J186" s="253">
        <f>ROUND(I186*H186,2)</f>
        <v>0</v>
      </c>
      <c r="K186" s="134" t="s">
        <v>172</v>
      </c>
      <c r="L186" s="28"/>
      <c r="M186" s="138" t="s">
        <v>1</v>
      </c>
      <c r="N186" s="139" t="s">
        <v>39</v>
      </c>
      <c r="O186" s="140">
        <v>0</v>
      </c>
      <c r="P186" s="140">
        <v>0</v>
      </c>
      <c r="Q186" s="140">
        <v>0</v>
      </c>
      <c r="R186" s="140">
        <v>0</v>
      </c>
      <c r="S186" s="140">
        <v>0</v>
      </c>
      <c r="T186" s="141">
        <v>0</v>
      </c>
      <c r="V186" s="1" t="s">
        <v>1490</v>
      </c>
      <c r="AR186" s="142" t="s">
        <v>165</v>
      </c>
      <c r="AT186" s="142" t="s">
        <v>160</v>
      </c>
      <c r="AU186" s="142" t="s">
        <v>83</v>
      </c>
      <c r="AY186" s="16" t="s">
        <v>157</v>
      </c>
      <c r="BE186" s="143">
        <f>IF(N186="základní",J186,0)</f>
        <v>0</v>
      </c>
      <c r="BF186" s="143">
        <f>IF(N186="snížená",J186,0)</f>
        <v>0</v>
      </c>
      <c r="BG186" s="143">
        <f>IF(N186="zákl. přenesená",J186,0)</f>
        <v>0</v>
      </c>
      <c r="BH186" s="143">
        <f>IF(N186="sníž. přenesená",J186,0)</f>
        <v>0</v>
      </c>
      <c r="BI186" s="143">
        <f>IF(N186="nulová",J186,0)</f>
        <v>0</v>
      </c>
      <c r="BJ186" s="16" t="s">
        <v>81</v>
      </c>
      <c r="BK186" s="143">
        <f>ROUND(I186*H186,2)</f>
        <v>0</v>
      </c>
      <c r="BL186" s="16" t="s">
        <v>165</v>
      </c>
      <c r="BM186" s="142" t="s">
        <v>1413</v>
      </c>
    </row>
    <row r="187" spans="2:65" s="1" customFormat="1" ht="12" x14ac:dyDescent="0.2">
      <c r="B187" s="28"/>
      <c r="C187" s="132">
        <v>30</v>
      </c>
      <c r="D187" s="132" t="s">
        <v>160</v>
      </c>
      <c r="E187" s="133" t="s">
        <v>1579</v>
      </c>
      <c r="F187" s="134" t="s">
        <v>1580</v>
      </c>
      <c r="G187" s="135" t="s">
        <v>197</v>
      </c>
      <c r="H187" s="136">
        <v>7.25</v>
      </c>
      <c r="I187" s="137"/>
      <c r="J187" s="253">
        <f>ROUND(I187*H187,2)</f>
        <v>0</v>
      </c>
      <c r="K187" s="134" t="s">
        <v>172</v>
      </c>
      <c r="L187" s="28"/>
      <c r="M187" s="146"/>
      <c r="T187" s="52"/>
      <c r="AT187" s="16" t="s">
        <v>167</v>
      </c>
      <c r="AU187" s="16" t="s">
        <v>83</v>
      </c>
    </row>
    <row r="188" spans="2:65" s="1" customFormat="1" ht="16.5" customHeight="1" x14ac:dyDescent="0.2">
      <c r="B188" s="131"/>
      <c r="C188" s="132">
        <v>31</v>
      </c>
      <c r="D188" s="132" t="s">
        <v>160</v>
      </c>
      <c r="E188" s="133" t="s">
        <v>204</v>
      </c>
      <c r="F188" s="134" t="s">
        <v>205</v>
      </c>
      <c r="G188" s="135" t="s">
        <v>197</v>
      </c>
      <c r="H188" s="136">
        <v>23</v>
      </c>
      <c r="I188" s="137"/>
      <c r="J188" s="137">
        <f>ROUND(I188*H188,2)</f>
        <v>0</v>
      </c>
      <c r="K188" s="134" t="s">
        <v>172</v>
      </c>
      <c r="L188" s="28"/>
      <c r="M188" s="138" t="s">
        <v>1</v>
      </c>
      <c r="N188" s="139" t="s">
        <v>39</v>
      </c>
      <c r="O188" s="140">
        <v>0.246</v>
      </c>
      <c r="P188" s="140">
        <v>5.6579999999999995</v>
      </c>
      <c r="Q188" s="140">
        <v>0</v>
      </c>
      <c r="R188" s="140">
        <v>0</v>
      </c>
      <c r="S188" s="140">
        <v>0</v>
      </c>
      <c r="T188" s="141">
        <v>0</v>
      </c>
      <c r="V188" s="1" t="s">
        <v>1490</v>
      </c>
      <c r="AR188" s="142" t="s">
        <v>165</v>
      </c>
      <c r="AT188" s="142" t="s">
        <v>160</v>
      </c>
      <c r="AU188" s="142" t="s">
        <v>83</v>
      </c>
      <c r="AY188" s="16" t="s">
        <v>157</v>
      </c>
      <c r="BE188" s="143">
        <f>IF(N188="základní",J188,0)</f>
        <v>0</v>
      </c>
      <c r="BF188" s="143">
        <f>IF(N188="snížená",J188,0)</f>
        <v>0</v>
      </c>
      <c r="BG188" s="143">
        <f>IF(N188="zákl. přenesená",J188,0)</f>
        <v>0</v>
      </c>
      <c r="BH188" s="143">
        <f>IF(N188="sníž. přenesená",J188,0)</f>
        <v>0</v>
      </c>
      <c r="BI188" s="143">
        <f>IF(N188="nulová",J188,0)</f>
        <v>0</v>
      </c>
      <c r="BJ188" s="16" t="s">
        <v>81</v>
      </c>
      <c r="BK188" s="143">
        <f>ROUND(I188*H188,2)</f>
        <v>0</v>
      </c>
      <c r="BL188" s="16" t="s">
        <v>165</v>
      </c>
      <c r="BM188" s="142" t="s">
        <v>1414</v>
      </c>
    </row>
    <row r="189" spans="2:65" s="1" customFormat="1" ht="16.5" customHeight="1" x14ac:dyDescent="0.2">
      <c r="B189" s="131"/>
      <c r="C189" s="132">
        <v>32</v>
      </c>
      <c r="D189" s="132" t="s">
        <v>160</v>
      </c>
      <c r="E189" s="133" t="s">
        <v>207</v>
      </c>
      <c r="F189" s="134" t="s">
        <v>208</v>
      </c>
      <c r="G189" s="135" t="s">
        <v>197</v>
      </c>
      <c r="H189" s="136">
        <v>460</v>
      </c>
      <c r="I189" s="137"/>
      <c r="J189" s="137">
        <f>ROUND(I189*H189,2)</f>
        <v>0</v>
      </c>
      <c r="K189" s="134" t="s">
        <v>172</v>
      </c>
      <c r="L189" s="28"/>
      <c r="M189" s="138" t="s">
        <v>1</v>
      </c>
      <c r="N189" s="139" t="s">
        <v>39</v>
      </c>
      <c r="O189" s="140">
        <v>1.7000000000000001E-2</v>
      </c>
      <c r="P189" s="140">
        <v>7.82</v>
      </c>
      <c r="Q189" s="140">
        <v>0</v>
      </c>
      <c r="R189" s="140">
        <v>0</v>
      </c>
      <c r="S189" s="140">
        <v>0</v>
      </c>
      <c r="T189" s="141">
        <v>0</v>
      </c>
      <c r="V189" s="1" t="s">
        <v>1490</v>
      </c>
      <c r="AR189" s="142" t="s">
        <v>165</v>
      </c>
      <c r="AT189" s="142" t="s">
        <v>160</v>
      </c>
      <c r="AU189" s="142" t="s">
        <v>83</v>
      </c>
      <c r="AY189" s="16" t="s">
        <v>157</v>
      </c>
      <c r="BE189" s="143">
        <f>IF(N189="základní",J189,0)</f>
        <v>0</v>
      </c>
      <c r="BF189" s="143">
        <f>IF(N189="snížená",J189,0)</f>
        <v>0</v>
      </c>
      <c r="BG189" s="143">
        <f>IF(N189="zákl. přenesená",J189,0)</f>
        <v>0</v>
      </c>
      <c r="BH189" s="143">
        <f>IF(N189="sníž. přenesená",J189,0)</f>
        <v>0</v>
      </c>
      <c r="BI189" s="143">
        <f>IF(N189="nulová",J189,0)</f>
        <v>0</v>
      </c>
      <c r="BJ189" s="16" t="s">
        <v>81</v>
      </c>
      <c r="BK189" s="143">
        <f>ROUND(I189*H189,2)</f>
        <v>0</v>
      </c>
      <c r="BL189" s="16" t="s">
        <v>165</v>
      </c>
      <c r="BM189" s="142" t="s">
        <v>1415</v>
      </c>
    </row>
    <row r="190" spans="2:65" s="12" customFormat="1" x14ac:dyDescent="0.2">
      <c r="B190" s="147"/>
      <c r="D190" s="144" t="s">
        <v>183</v>
      </c>
      <c r="F190" s="149" t="s">
        <v>1416</v>
      </c>
      <c r="H190" s="150">
        <v>460</v>
      </c>
      <c r="L190" s="147"/>
      <c r="M190" s="151"/>
      <c r="T190" s="152"/>
      <c r="AT190" s="148" t="s">
        <v>183</v>
      </c>
      <c r="AU190" s="148" t="s">
        <v>83</v>
      </c>
      <c r="AV190" s="12" t="s">
        <v>83</v>
      </c>
      <c r="AW190" s="12" t="s">
        <v>3</v>
      </c>
      <c r="AX190" s="12" t="s">
        <v>81</v>
      </c>
      <c r="AY190" s="148" t="s">
        <v>157</v>
      </c>
    </row>
    <row r="191" spans="2:65" s="11" customFormat="1" ht="22.9" customHeight="1" x14ac:dyDescent="0.2">
      <c r="B191" s="120"/>
      <c r="D191" s="121" t="s">
        <v>73</v>
      </c>
      <c r="E191" s="129" t="s">
        <v>532</v>
      </c>
      <c r="F191" s="129" t="s">
        <v>533</v>
      </c>
      <c r="J191" s="130">
        <f>BK191</f>
        <v>0</v>
      </c>
      <c r="L191" s="120"/>
      <c r="M191" s="124"/>
      <c r="P191" s="125">
        <v>194.38588900000002</v>
      </c>
      <c r="R191" s="125">
        <v>0</v>
      </c>
      <c r="T191" s="126">
        <v>0</v>
      </c>
      <c r="AR191" s="121" t="s">
        <v>81</v>
      </c>
      <c r="AT191" s="127" t="s">
        <v>73</v>
      </c>
      <c r="AU191" s="127" t="s">
        <v>81</v>
      </c>
      <c r="AY191" s="121" t="s">
        <v>157</v>
      </c>
      <c r="BK191" s="128">
        <f>BK192</f>
        <v>0</v>
      </c>
    </row>
    <row r="192" spans="2:65" s="1" customFormat="1" ht="16.5" customHeight="1" x14ac:dyDescent="0.2">
      <c r="B192" s="131"/>
      <c r="C192" s="132">
        <v>33</v>
      </c>
      <c r="D192" s="132" t="s">
        <v>160</v>
      </c>
      <c r="E192" s="133" t="s">
        <v>1417</v>
      </c>
      <c r="F192" s="134" t="s">
        <v>1418</v>
      </c>
      <c r="G192" s="135" t="s">
        <v>197</v>
      </c>
      <c r="H192" s="136">
        <v>489.637</v>
      </c>
      <c r="I192" s="137"/>
      <c r="J192" s="137">
        <f>ROUND(I192*H192,2)</f>
        <v>0</v>
      </c>
      <c r="K192" s="134" t="s">
        <v>172</v>
      </c>
      <c r="L192" s="28"/>
      <c r="M192" s="179" t="s">
        <v>1</v>
      </c>
      <c r="N192" s="180" t="s">
        <v>39</v>
      </c>
      <c r="O192" s="181">
        <v>0.39700000000000002</v>
      </c>
      <c r="P192" s="181">
        <v>194.38588900000002</v>
      </c>
      <c r="Q192" s="181">
        <v>0</v>
      </c>
      <c r="R192" s="181">
        <v>0</v>
      </c>
      <c r="S192" s="181">
        <v>0</v>
      </c>
      <c r="T192" s="182">
        <v>0</v>
      </c>
      <c r="V192" s="1" t="s">
        <v>1490</v>
      </c>
      <c r="AR192" s="142" t="s">
        <v>165</v>
      </c>
      <c r="AT192" s="142" t="s">
        <v>160</v>
      </c>
      <c r="AU192" s="142" t="s">
        <v>83</v>
      </c>
      <c r="AY192" s="16" t="s">
        <v>157</v>
      </c>
      <c r="BE192" s="143">
        <f>IF(N192="základní",J192,0)</f>
        <v>0</v>
      </c>
      <c r="BF192" s="143">
        <f>IF(N192="snížená",J192,0)</f>
        <v>0</v>
      </c>
      <c r="BG192" s="143">
        <f>IF(N192="zákl. přenesená",J192,0)</f>
        <v>0</v>
      </c>
      <c r="BH192" s="143">
        <f>IF(N192="sníž. přenesená",J192,0)</f>
        <v>0</v>
      </c>
      <c r="BI192" s="143">
        <f>IF(N192="nulová",J192,0)</f>
        <v>0</v>
      </c>
      <c r="BJ192" s="16" t="s">
        <v>81</v>
      </c>
      <c r="BK192" s="143">
        <f>ROUND(I192*H192,2)</f>
        <v>0</v>
      </c>
      <c r="BL192" s="16" t="s">
        <v>165</v>
      </c>
      <c r="BM192" s="142" t="s">
        <v>1419</v>
      </c>
    </row>
    <row r="193" spans="2:12" s="1" customFormat="1" ht="6.95" customHeight="1" x14ac:dyDescent="0.2">
      <c r="B193" s="40"/>
      <c r="C193" s="41"/>
      <c r="D193" s="41"/>
      <c r="E193" s="41"/>
      <c r="F193" s="41"/>
      <c r="G193" s="41"/>
      <c r="H193" s="41"/>
      <c r="I193" s="41"/>
      <c r="J193" s="41"/>
      <c r="K193" s="41"/>
      <c r="L193" s="28"/>
    </row>
  </sheetData>
  <autoFilter ref="C122:K192" xr:uid="{00000000-0009-0000-0000-00000A000000}"/>
  <mergeCells count="8">
    <mergeCell ref="E113:H113"/>
    <mergeCell ref="E115:H115"/>
    <mergeCell ref="L2:V2"/>
    <mergeCell ref="E7:H7"/>
    <mergeCell ref="E9:H9"/>
    <mergeCell ref="E27:H27"/>
    <mergeCell ref="E85:H85"/>
    <mergeCell ref="E87:H87"/>
  </mergeCells>
  <pageMargins left="0.39374999999999999" right="0.39374999999999999" top="0.39374999999999999" bottom="0.39374999999999999" header="0" footer="0"/>
  <pageSetup paperSize="9" scale="58" fitToHeight="100" orientation="portrait" blackAndWhite="1" r:id="rId1"/>
  <headerFooter>
    <oddFooter>&amp;CStrana &amp;P z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154"/>
  <sheetViews>
    <sheetView showGridLines="0" topLeftCell="A146" zoomScaleNormal="100" workbookViewId="0">
      <selection activeCell="F156" sqref="F156"/>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14" t="s">
        <v>5</v>
      </c>
      <c r="M2" s="301"/>
      <c r="N2" s="301"/>
      <c r="O2" s="301"/>
      <c r="P2" s="301"/>
      <c r="Q2" s="301"/>
      <c r="R2" s="301"/>
      <c r="S2" s="301"/>
      <c r="T2" s="301"/>
      <c r="U2" s="301"/>
      <c r="V2" s="301"/>
      <c r="AT2" s="16" t="s">
        <v>122</v>
      </c>
    </row>
    <row r="3" spans="2:46" ht="6.95" customHeight="1" x14ac:dyDescent="0.2">
      <c r="B3" s="17"/>
      <c r="C3" s="18"/>
      <c r="D3" s="18"/>
      <c r="E3" s="18"/>
      <c r="F3" s="18"/>
      <c r="G3" s="18"/>
      <c r="H3" s="18"/>
      <c r="I3" s="18"/>
      <c r="J3" s="18"/>
      <c r="K3" s="18"/>
      <c r="L3" s="19"/>
      <c r="AT3" s="16" t="s">
        <v>83</v>
      </c>
    </row>
    <row r="4" spans="2:46" ht="24.95" customHeight="1" x14ac:dyDescent="0.2">
      <c r="B4" s="19"/>
      <c r="D4" s="20" t="s">
        <v>123</v>
      </c>
      <c r="L4" s="19"/>
      <c r="M4" s="89" t="s">
        <v>10</v>
      </c>
      <c r="AT4" s="16" t="s">
        <v>3</v>
      </c>
    </row>
    <row r="5" spans="2:46" ht="6.95" customHeight="1" x14ac:dyDescent="0.2">
      <c r="B5" s="19"/>
      <c r="L5" s="19"/>
    </row>
    <row r="6" spans="2:46" ht="12" customHeight="1" x14ac:dyDescent="0.2">
      <c r="B6" s="19"/>
      <c r="D6" s="25" t="s">
        <v>14</v>
      </c>
      <c r="L6" s="19"/>
    </row>
    <row r="7" spans="2:46" ht="16.5" customHeight="1" x14ac:dyDescent="0.2">
      <c r="B7" s="19"/>
      <c r="E7" s="340" t="str">
        <f>'Rekapitulace stavby'!K6</f>
        <v>NOVÝ ZDROJ KYSLÍKU</v>
      </c>
      <c r="F7" s="341"/>
      <c r="G7" s="341"/>
      <c r="H7" s="341"/>
      <c r="L7" s="19"/>
    </row>
    <row r="8" spans="2:46" s="1" customFormat="1" ht="12" customHeight="1" x14ac:dyDescent="0.2">
      <c r="B8" s="28"/>
      <c r="D8" s="25" t="s">
        <v>124</v>
      </c>
      <c r="L8" s="28"/>
    </row>
    <row r="9" spans="2:46" s="1" customFormat="1" ht="16.5" customHeight="1" x14ac:dyDescent="0.2">
      <c r="B9" s="28"/>
      <c r="E9" s="326" t="s">
        <v>1420</v>
      </c>
      <c r="F9" s="339"/>
      <c r="G9" s="339"/>
      <c r="H9" s="339"/>
      <c r="L9" s="28"/>
    </row>
    <row r="10" spans="2:46" s="1" customFormat="1" x14ac:dyDescent="0.2">
      <c r="B10" s="28"/>
      <c r="L10" s="28"/>
    </row>
    <row r="11" spans="2:46" s="1" customFormat="1" ht="12" customHeight="1" x14ac:dyDescent="0.2">
      <c r="B11" s="28"/>
      <c r="D11" s="25" t="s">
        <v>16</v>
      </c>
      <c r="F11" s="23" t="s">
        <v>1</v>
      </c>
      <c r="I11" s="25" t="s">
        <v>17</v>
      </c>
      <c r="J11" s="23" t="s">
        <v>1</v>
      </c>
      <c r="L11" s="28"/>
    </row>
    <row r="12" spans="2:46" s="1" customFormat="1" ht="12" customHeight="1" x14ac:dyDescent="0.2">
      <c r="B12" s="28"/>
      <c r="D12" s="25" t="s">
        <v>18</v>
      </c>
      <c r="F12" s="23" t="s">
        <v>19</v>
      </c>
      <c r="I12" s="25" t="s">
        <v>20</v>
      </c>
      <c r="J12" s="48" t="str">
        <f>'Rekapitulace stavby'!AN8</f>
        <v>14. 6. 2023</v>
      </c>
      <c r="L12" s="28"/>
    </row>
    <row r="13" spans="2:46" s="1" customFormat="1" ht="10.9" customHeight="1" x14ac:dyDescent="0.2">
      <c r="B13" s="28"/>
      <c r="L13" s="28"/>
    </row>
    <row r="14" spans="2:46" s="1" customFormat="1" ht="12" customHeight="1" x14ac:dyDescent="0.2">
      <c r="B14" s="28"/>
      <c r="D14" s="25" t="s">
        <v>22</v>
      </c>
      <c r="I14" s="25" t="s">
        <v>23</v>
      </c>
      <c r="J14" s="23" t="s">
        <v>1</v>
      </c>
      <c r="L14" s="28"/>
    </row>
    <row r="15" spans="2:46" s="1" customFormat="1" ht="18" customHeight="1" x14ac:dyDescent="0.2">
      <c r="B15" s="28"/>
      <c r="E15" s="23" t="s">
        <v>24</v>
      </c>
      <c r="I15" s="25" t="s">
        <v>25</v>
      </c>
      <c r="J15" s="23" t="s">
        <v>1</v>
      </c>
      <c r="L15" s="28"/>
    </row>
    <row r="16" spans="2:46" s="1" customFormat="1" ht="6.95" customHeight="1" x14ac:dyDescent="0.2">
      <c r="B16" s="28"/>
      <c r="L16" s="28"/>
    </row>
    <row r="17" spans="2:12" s="1" customFormat="1" ht="12" customHeight="1" x14ac:dyDescent="0.2">
      <c r="B17" s="28"/>
      <c r="D17" s="25" t="s">
        <v>26</v>
      </c>
      <c r="I17" s="25" t="s">
        <v>23</v>
      </c>
      <c r="J17" s="23" t="s">
        <v>1</v>
      </c>
      <c r="L17" s="28"/>
    </row>
    <row r="18" spans="2:12" s="1" customFormat="1" ht="18" customHeight="1" x14ac:dyDescent="0.2">
      <c r="B18" s="28"/>
      <c r="E18" s="23" t="s">
        <v>27</v>
      </c>
      <c r="I18" s="25" t="s">
        <v>25</v>
      </c>
      <c r="J18" s="23" t="s">
        <v>1</v>
      </c>
      <c r="L18" s="28"/>
    </row>
    <row r="19" spans="2:12" s="1" customFormat="1" ht="6.95" customHeight="1" x14ac:dyDescent="0.2">
      <c r="B19" s="28"/>
      <c r="L19" s="28"/>
    </row>
    <row r="20" spans="2:12" s="1" customFormat="1" ht="12" customHeight="1" x14ac:dyDescent="0.2">
      <c r="B20" s="28"/>
      <c r="D20" s="25" t="s">
        <v>28</v>
      </c>
      <c r="I20" s="25" t="s">
        <v>23</v>
      </c>
      <c r="J20" s="23" t="s">
        <v>1</v>
      </c>
      <c r="L20" s="28"/>
    </row>
    <row r="21" spans="2:12" s="1" customFormat="1" ht="18" customHeight="1" x14ac:dyDescent="0.2">
      <c r="B21" s="28"/>
      <c r="E21" s="23" t="s">
        <v>29</v>
      </c>
      <c r="I21" s="25" t="s">
        <v>25</v>
      </c>
      <c r="J21" s="23" t="s">
        <v>1</v>
      </c>
      <c r="L21" s="28"/>
    </row>
    <row r="22" spans="2:12" s="1" customFormat="1" ht="6.95" customHeight="1" x14ac:dyDescent="0.2">
      <c r="B22" s="28"/>
      <c r="L22" s="28"/>
    </row>
    <row r="23" spans="2:12" s="1" customFormat="1" ht="12" customHeight="1" x14ac:dyDescent="0.2">
      <c r="B23" s="28"/>
      <c r="D23" s="25" t="s">
        <v>31</v>
      </c>
      <c r="I23" s="25" t="s">
        <v>23</v>
      </c>
      <c r="J23" s="23" t="str">
        <f>IF('Rekapitulace stavby'!AN19="","",'Rekapitulace stavby'!AN19)</f>
        <v/>
      </c>
      <c r="L23" s="28"/>
    </row>
    <row r="24" spans="2:12" s="1" customFormat="1" ht="18" customHeight="1" x14ac:dyDescent="0.2">
      <c r="B24" s="28"/>
      <c r="E24" s="23" t="str">
        <f>IF('Rekapitulace stavby'!E20="","",'Rekapitulace stavby'!E20)</f>
        <v xml:space="preserve"> </v>
      </c>
      <c r="I24" s="25" t="s">
        <v>25</v>
      </c>
      <c r="J24" s="23" t="str">
        <f>IF('Rekapitulace stavby'!AN20="","",'Rekapitulace stavby'!AN20)</f>
        <v/>
      </c>
      <c r="L24" s="28"/>
    </row>
    <row r="25" spans="2:12" s="1" customFormat="1" ht="6.95" customHeight="1" x14ac:dyDescent="0.2">
      <c r="B25" s="28"/>
      <c r="L25" s="28"/>
    </row>
    <row r="26" spans="2:12" s="1" customFormat="1" ht="12" customHeight="1" x14ac:dyDescent="0.2">
      <c r="B26" s="28"/>
      <c r="D26" s="25" t="s">
        <v>32</v>
      </c>
      <c r="L26" s="28"/>
    </row>
    <row r="27" spans="2:12" s="7" customFormat="1" ht="95.25" customHeight="1" x14ac:dyDescent="0.2">
      <c r="B27" s="90"/>
      <c r="E27" s="303" t="s">
        <v>33</v>
      </c>
      <c r="F27" s="303"/>
      <c r="G27" s="303"/>
      <c r="H27" s="303"/>
      <c r="L27" s="90"/>
    </row>
    <row r="28" spans="2:12" s="1" customFormat="1" ht="6.95" customHeight="1" x14ac:dyDescent="0.2">
      <c r="B28" s="28"/>
      <c r="L28" s="28"/>
    </row>
    <row r="29" spans="2:12" s="1" customFormat="1" ht="6.95" customHeight="1" x14ac:dyDescent="0.2">
      <c r="B29" s="28"/>
      <c r="D29" s="49"/>
      <c r="E29" s="49"/>
      <c r="F29" s="49"/>
      <c r="G29" s="49"/>
      <c r="H29" s="49"/>
      <c r="I29" s="49"/>
      <c r="J29" s="49"/>
      <c r="K29" s="49"/>
      <c r="L29" s="28"/>
    </row>
    <row r="30" spans="2:12" s="1" customFormat="1" ht="25.35" customHeight="1" x14ac:dyDescent="0.2">
      <c r="B30" s="28"/>
      <c r="D30" s="91" t="s">
        <v>34</v>
      </c>
      <c r="J30" s="62">
        <f>ROUND(J123, 2)</f>
        <v>0</v>
      </c>
      <c r="L30" s="28"/>
    </row>
    <row r="31" spans="2:12" s="1" customFormat="1" ht="6.95" customHeight="1" x14ac:dyDescent="0.2">
      <c r="B31" s="28"/>
      <c r="D31" s="49"/>
      <c r="E31" s="49"/>
      <c r="F31" s="49"/>
      <c r="G31" s="49"/>
      <c r="H31" s="49"/>
      <c r="I31" s="49"/>
      <c r="J31" s="49"/>
      <c r="K31" s="49"/>
      <c r="L31" s="28"/>
    </row>
    <row r="32" spans="2:12" s="1" customFormat="1" ht="14.45" customHeight="1" x14ac:dyDescent="0.2">
      <c r="B32" s="28"/>
      <c r="F32" s="31" t="s">
        <v>36</v>
      </c>
      <c r="I32" s="31" t="s">
        <v>35</v>
      </c>
      <c r="J32" s="31" t="s">
        <v>37</v>
      </c>
      <c r="L32" s="28"/>
    </row>
    <row r="33" spans="2:12" s="1" customFormat="1" ht="14.45" customHeight="1" x14ac:dyDescent="0.2">
      <c r="B33" s="28"/>
      <c r="D33" s="51" t="s">
        <v>38</v>
      </c>
      <c r="E33" s="25" t="s">
        <v>39</v>
      </c>
      <c r="F33" s="81">
        <f>SUM(J30)</f>
        <v>0</v>
      </c>
      <c r="I33" s="92">
        <v>0.21</v>
      </c>
      <c r="J33" s="81">
        <f>(F33*1.21)-F33</f>
        <v>0</v>
      </c>
      <c r="L33" s="28"/>
    </row>
    <row r="34" spans="2:12" s="1" customFormat="1" ht="14.45" customHeight="1" x14ac:dyDescent="0.2">
      <c r="B34" s="28"/>
      <c r="E34" s="25" t="s">
        <v>40</v>
      </c>
      <c r="F34" s="81">
        <f>ROUND((SUM(BF123:BF150)),  2)</f>
        <v>0</v>
      </c>
      <c r="I34" s="92">
        <v>0.15</v>
      </c>
      <c r="J34" s="81">
        <f>ROUND(((SUM(BF123:BF150))*I34),  2)</f>
        <v>0</v>
      </c>
      <c r="L34" s="28"/>
    </row>
    <row r="35" spans="2:12" s="1" customFormat="1" ht="14.45" hidden="1" customHeight="1" x14ac:dyDescent="0.2">
      <c r="B35" s="28"/>
      <c r="E35" s="25" t="s">
        <v>41</v>
      </c>
      <c r="F35" s="81">
        <f>ROUND((SUM(BG123:BG150)),  2)</f>
        <v>0</v>
      </c>
      <c r="I35" s="92">
        <v>0.21</v>
      </c>
      <c r="J35" s="81">
        <f>0</f>
        <v>0</v>
      </c>
      <c r="L35" s="28"/>
    </row>
    <row r="36" spans="2:12" s="1" customFormat="1" ht="14.45" hidden="1" customHeight="1" x14ac:dyDescent="0.2">
      <c r="B36" s="28"/>
      <c r="E36" s="25" t="s">
        <v>42</v>
      </c>
      <c r="F36" s="81">
        <f>ROUND((SUM(BH123:BH150)),  2)</f>
        <v>0</v>
      </c>
      <c r="I36" s="92">
        <v>0.15</v>
      </c>
      <c r="J36" s="81">
        <f>0</f>
        <v>0</v>
      </c>
      <c r="L36" s="28"/>
    </row>
    <row r="37" spans="2:12" s="1" customFormat="1" ht="14.45" hidden="1" customHeight="1" x14ac:dyDescent="0.2">
      <c r="B37" s="28"/>
      <c r="E37" s="25" t="s">
        <v>43</v>
      </c>
      <c r="F37" s="81">
        <f>ROUND((SUM(BI123:BI150)),  2)</f>
        <v>0</v>
      </c>
      <c r="I37" s="92">
        <v>0</v>
      </c>
      <c r="J37" s="81">
        <f>0</f>
        <v>0</v>
      </c>
      <c r="L37" s="28"/>
    </row>
    <row r="38" spans="2:12" s="1" customFormat="1" ht="6.95" customHeight="1" x14ac:dyDescent="0.2">
      <c r="B38" s="28"/>
      <c r="L38" s="28"/>
    </row>
    <row r="39" spans="2:12" s="1" customFormat="1" ht="25.35" customHeight="1" x14ac:dyDescent="0.2">
      <c r="B39" s="28"/>
      <c r="C39" s="93"/>
      <c r="D39" s="94" t="s">
        <v>44</v>
      </c>
      <c r="E39" s="53"/>
      <c r="F39" s="53"/>
      <c r="G39" s="95" t="s">
        <v>45</v>
      </c>
      <c r="H39" s="96" t="s">
        <v>46</v>
      </c>
      <c r="I39" s="53"/>
      <c r="J39" s="97">
        <f>SUM(J30:J37)</f>
        <v>0</v>
      </c>
      <c r="K39" s="98"/>
      <c r="L39" s="28"/>
    </row>
    <row r="40" spans="2:12" s="1" customFormat="1" ht="14.45" customHeight="1" x14ac:dyDescent="0.2">
      <c r="B40" s="28"/>
      <c r="L40" s="28"/>
    </row>
    <row r="41" spans="2:12" ht="14.45" customHeight="1" x14ac:dyDescent="0.2">
      <c r="B41" s="19"/>
      <c r="L41" s="19"/>
    </row>
    <row r="42" spans="2:12" ht="14.45" customHeight="1" x14ac:dyDescent="0.2">
      <c r="B42" s="19"/>
      <c r="L42" s="19"/>
    </row>
    <row r="43" spans="2:12" ht="14.45" customHeight="1" x14ac:dyDescent="0.2">
      <c r="B43" s="19"/>
      <c r="L43" s="19"/>
    </row>
    <row r="44" spans="2:12" ht="14.45" customHeight="1" x14ac:dyDescent="0.2">
      <c r="B44" s="19"/>
      <c r="L44" s="19"/>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ht="14.45" customHeight="1" x14ac:dyDescent="0.2">
      <c r="B49" s="19"/>
      <c r="L49" s="19"/>
    </row>
    <row r="50" spans="2:12" s="1" customFormat="1" ht="14.45" customHeight="1" x14ac:dyDescent="0.2">
      <c r="B50" s="28"/>
      <c r="D50" s="37" t="s">
        <v>47</v>
      </c>
      <c r="E50" s="38"/>
      <c r="F50" s="38"/>
      <c r="G50" s="37" t="s">
        <v>48</v>
      </c>
      <c r="H50" s="38"/>
      <c r="I50" s="38"/>
      <c r="J50" s="38"/>
      <c r="K50" s="38"/>
      <c r="L50" s="28"/>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x14ac:dyDescent="0.2">
      <c r="B60" s="19"/>
      <c r="L60" s="19"/>
    </row>
    <row r="61" spans="2:12" s="1" customFormat="1" ht="12.75" x14ac:dyDescent="0.2">
      <c r="B61" s="28"/>
      <c r="D61" s="39" t="s">
        <v>49</v>
      </c>
      <c r="E61" s="30"/>
      <c r="F61" s="99" t="s">
        <v>50</v>
      </c>
      <c r="G61" s="39" t="s">
        <v>49</v>
      </c>
      <c r="H61" s="30"/>
      <c r="I61" s="30"/>
      <c r="J61" s="100" t="s">
        <v>50</v>
      </c>
      <c r="K61" s="30"/>
      <c r="L61" s="28"/>
    </row>
    <row r="62" spans="2:12" x14ac:dyDescent="0.2">
      <c r="B62" s="19"/>
      <c r="L62" s="19"/>
    </row>
    <row r="63" spans="2:12" x14ac:dyDescent="0.2">
      <c r="B63" s="19"/>
      <c r="L63" s="19"/>
    </row>
    <row r="64" spans="2:12" x14ac:dyDescent="0.2">
      <c r="B64" s="19"/>
      <c r="L64" s="19"/>
    </row>
    <row r="65" spans="2:12" s="1" customFormat="1" ht="12.75" x14ac:dyDescent="0.2">
      <c r="B65" s="28"/>
      <c r="D65" s="37" t="s">
        <v>51</v>
      </c>
      <c r="E65" s="38"/>
      <c r="F65" s="38"/>
      <c r="G65" s="37" t="s">
        <v>52</v>
      </c>
      <c r="H65" s="38"/>
      <c r="I65" s="38"/>
      <c r="J65" s="38"/>
      <c r="K65" s="38"/>
      <c r="L65" s="28"/>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x14ac:dyDescent="0.2">
      <c r="B75" s="19"/>
      <c r="L75" s="19"/>
    </row>
    <row r="76" spans="2:12" s="1" customFormat="1" ht="12.75" x14ac:dyDescent="0.2">
      <c r="B76" s="28"/>
      <c r="D76" s="39" t="s">
        <v>49</v>
      </c>
      <c r="E76" s="30"/>
      <c r="F76" s="99" t="s">
        <v>50</v>
      </c>
      <c r="G76" s="39" t="s">
        <v>49</v>
      </c>
      <c r="H76" s="30"/>
      <c r="I76" s="30"/>
      <c r="J76" s="100" t="s">
        <v>50</v>
      </c>
      <c r="K76" s="30"/>
      <c r="L76" s="28"/>
    </row>
    <row r="77" spans="2:12" s="1" customFormat="1" ht="14.45" customHeight="1" x14ac:dyDescent="0.2">
      <c r="B77" s="40"/>
      <c r="C77" s="41"/>
      <c r="D77" s="41"/>
      <c r="E77" s="41"/>
      <c r="F77" s="41"/>
      <c r="G77" s="41"/>
      <c r="H77" s="41"/>
      <c r="I77" s="41"/>
      <c r="J77" s="41"/>
      <c r="K77" s="41"/>
      <c r="L77" s="28"/>
    </row>
    <row r="81" spans="2:47" s="1" customFormat="1" ht="6.95" customHeight="1" x14ac:dyDescent="0.2">
      <c r="B81" s="42"/>
      <c r="C81" s="43"/>
      <c r="D81" s="43"/>
      <c r="E81" s="43"/>
      <c r="F81" s="43"/>
      <c r="G81" s="43"/>
      <c r="H81" s="43"/>
      <c r="I81" s="43"/>
      <c r="J81" s="43"/>
      <c r="K81" s="43"/>
      <c r="L81" s="28"/>
    </row>
    <row r="82" spans="2:47" s="1" customFormat="1" ht="24.95" customHeight="1" x14ac:dyDescent="0.2">
      <c r="B82" s="28"/>
      <c r="C82" s="20" t="s">
        <v>131</v>
      </c>
      <c r="L82" s="28"/>
    </row>
    <row r="83" spans="2:47" s="1" customFormat="1" ht="6.95" customHeight="1" x14ac:dyDescent="0.2">
      <c r="B83" s="28"/>
      <c r="L83" s="28"/>
    </row>
    <row r="84" spans="2:47" s="1" customFormat="1" ht="12" customHeight="1" x14ac:dyDescent="0.2">
      <c r="B84" s="28"/>
      <c r="C84" s="25" t="s">
        <v>14</v>
      </c>
      <c r="L84" s="28"/>
    </row>
    <row r="85" spans="2:47" s="1" customFormat="1" ht="16.5" customHeight="1" x14ac:dyDescent="0.2">
      <c r="B85" s="28"/>
      <c r="E85" s="340" t="str">
        <f>E7</f>
        <v>NOVÝ ZDROJ KYSLÍKU</v>
      </c>
      <c r="F85" s="341"/>
      <c r="G85" s="341"/>
      <c r="H85" s="341"/>
      <c r="L85" s="28"/>
    </row>
    <row r="86" spans="2:47" s="1" customFormat="1" ht="12" customHeight="1" x14ac:dyDescent="0.2">
      <c r="B86" s="28"/>
      <c r="C86" s="25" t="s">
        <v>124</v>
      </c>
      <c r="L86" s="28"/>
    </row>
    <row r="87" spans="2:47" s="1" customFormat="1" ht="16.5" customHeight="1" x14ac:dyDescent="0.2">
      <c r="B87" s="28"/>
      <c r="E87" s="326" t="str">
        <f>E9</f>
        <v xml:space="preserve">VON - Vedlejší a ostatní náklady stavby </v>
      </c>
      <c r="F87" s="339"/>
      <c r="G87" s="339"/>
      <c r="H87" s="339"/>
      <c r="L87" s="28"/>
    </row>
    <row r="88" spans="2:47" s="1" customFormat="1" ht="6.95" customHeight="1" x14ac:dyDescent="0.2">
      <c r="B88" s="28"/>
      <c r="L88" s="28"/>
    </row>
    <row r="89" spans="2:47" s="1" customFormat="1" ht="12" customHeight="1" x14ac:dyDescent="0.2">
      <c r="B89" s="28"/>
      <c r="C89" s="25" t="s">
        <v>18</v>
      </c>
      <c r="F89" s="23" t="str">
        <f>F12</f>
        <v xml:space="preserve"> </v>
      </c>
      <c r="I89" s="25" t="s">
        <v>20</v>
      </c>
      <c r="J89" s="48" t="str">
        <f>IF(J12="","",J12)</f>
        <v>14. 6. 2023</v>
      </c>
      <c r="L89" s="28"/>
    </row>
    <row r="90" spans="2:47" s="1" customFormat="1" ht="6.95" customHeight="1" x14ac:dyDescent="0.2">
      <c r="B90" s="28"/>
      <c r="L90" s="28"/>
    </row>
    <row r="91" spans="2:47" s="1" customFormat="1" ht="15.2" customHeight="1" x14ac:dyDescent="0.2">
      <c r="B91" s="28"/>
      <c r="C91" s="25" t="s">
        <v>22</v>
      </c>
      <c r="F91" s="23" t="str">
        <f>E15</f>
        <v>KRÁLOVÉHRADECKÝ KRAJ</v>
      </c>
      <c r="I91" s="25" t="s">
        <v>28</v>
      </c>
      <c r="J91" s="26" t="str">
        <f>E21</f>
        <v>KANIA a.s.</v>
      </c>
      <c r="L91" s="28"/>
    </row>
    <row r="92" spans="2:47" s="1" customFormat="1" ht="15.2" customHeight="1" x14ac:dyDescent="0.2">
      <c r="B92" s="28"/>
      <c r="C92" s="25" t="s">
        <v>26</v>
      </c>
      <c r="F92" s="23" t="str">
        <f>IF(E18="","",E18)</f>
        <v>Na základě výběrového řízení</v>
      </c>
      <c r="I92" s="25" t="s">
        <v>31</v>
      </c>
      <c r="J92" s="26" t="str">
        <f>E24</f>
        <v xml:space="preserve"> </v>
      </c>
      <c r="L92" s="28"/>
    </row>
    <row r="93" spans="2:47" s="1" customFormat="1" ht="10.35" customHeight="1" x14ac:dyDescent="0.2">
      <c r="B93" s="28"/>
      <c r="L93" s="28"/>
    </row>
    <row r="94" spans="2:47" s="1" customFormat="1" ht="29.25" customHeight="1" x14ac:dyDescent="0.2">
      <c r="B94" s="28"/>
      <c r="C94" s="101" t="s">
        <v>132</v>
      </c>
      <c r="D94" s="93"/>
      <c r="E94" s="93"/>
      <c r="F94" s="93"/>
      <c r="G94" s="93"/>
      <c r="H94" s="93"/>
      <c r="I94" s="93"/>
      <c r="J94" s="102" t="s">
        <v>133</v>
      </c>
      <c r="K94" s="93"/>
      <c r="L94" s="28"/>
    </row>
    <row r="95" spans="2:47" s="1" customFormat="1" ht="10.35" customHeight="1" x14ac:dyDescent="0.2">
      <c r="B95" s="28"/>
      <c r="L95" s="28"/>
    </row>
    <row r="96" spans="2:47" s="1" customFormat="1" ht="22.9" customHeight="1" x14ac:dyDescent="0.2">
      <c r="B96" s="28"/>
      <c r="C96" s="103" t="s">
        <v>134</v>
      </c>
      <c r="J96" s="62">
        <f>J123</f>
        <v>0</v>
      </c>
      <c r="L96" s="28"/>
      <c r="AU96" s="16" t="s">
        <v>135</v>
      </c>
    </row>
    <row r="97" spans="2:12" s="8" customFormat="1" ht="24.95" customHeight="1" x14ac:dyDescent="0.2">
      <c r="B97" s="104"/>
      <c r="D97" s="105" t="s">
        <v>1421</v>
      </c>
      <c r="E97" s="106"/>
      <c r="F97" s="106"/>
      <c r="G97" s="106"/>
      <c r="H97" s="106"/>
      <c r="I97" s="106"/>
      <c r="J97" s="107">
        <f>J124</f>
        <v>0</v>
      </c>
      <c r="L97" s="104"/>
    </row>
    <row r="98" spans="2:12" s="9" customFormat="1" ht="19.899999999999999" customHeight="1" x14ac:dyDescent="0.2">
      <c r="B98" s="108"/>
      <c r="D98" s="109" t="s">
        <v>1422</v>
      </c>
      <c r="E98" s="110"/>
      <c r="F98" s="110"/>
      <c r="G98" s="110"/>
      <c r="H98" s="110"/>
      <c r="I98" s="110"/>
      <c r="J98" s="111">
        <f>J125</f>
        <v>0</v>
      </c>
      <c r="L98" s="108"/>
    </row>
    <row r="99" spans="2:12" s="9" customFormat="1" ht="19.899999999999999" customHeight="1" x14ac:dyDescent="0.2">
      <c r="B99" s="108"/>
      <c r="D99" s="109" t="s">
        <v>1423</v>
      </c>
      <c r="E99" s="110"/>
      <c r="F99" s="110"/>
      <c r="G99" s="110"/>
      <c r="H99" s="110"/>
      <c r="I99" s="110"/>
      <c r="J99" s="111">
        <f>J132</f>
        <v>0</v>
      </c>
      <c r="L99" s="108"/>
    </row>
    <row r="100" spans="2:12" s="9" customFormat="1" ht="19.899999999999999" customHeight="1" x14ac:dyDescent="0.2">
      <c r="B100" s="108"/>
      <c r="D100" s="109" t="s">
        <v>1424</v>
      </c>
      <c r="E100" s="110"/>
      <c r="F100" s="110"/>
      <c r="G100" s="110"/>
      <c r="H100" s="110"/>
      <c r="I100" s="110"/>
      <c r="J100" s="111">
        <f>J135</f>
        <v>0</v>
      </c>
      <c r="L100" s="108"/>
    </row>
    <row r="101" spans="2:12" s="9" customFormat="1" ht="19.899999999999999" customHeight="1" x14ac:dyDescent="0.2">
      <c r="B101" s="108"/>
      <c r="D101" s="109" t="s">
        <v>1425</v>
      </c>
      <c r="E101" s="110"/>
      <c r="F101" s="110"/>
      <c r="G101" s="110"/>
      <c r="H101" s="110"/>
      <c r="I101" s="110"/>
      <c r="J101" s="111">
        <f>J140</f>
        <v>0</v>
      </c>
      <c r="L101" s="108"/>
    </row>
    <row r="102" spans="2:12" s="9" customFormat="1" ht="19.899999999999999" customHeight="1" x14ac:dyDescent="0.2">
      <c r="B102" s="108"/>
      <c r="D102" s="109" t="s">
        <v>1426</v>
      </c>
      <c r="E102" s="110"/>
      <c r="F102" s="110"/>
      <c r="G102" s="110"/>
      <c r="H102" s="110"/>
      <c r="I102" s="110"/>
      <c r="J102" s="111">
        <f>J145</f>
        <v>0</v>
      </c>
      <c r="L102" s="108"/>
    </row>
    <row r="103" spans="2:12" s="9" customFormat="1" ht="19.899999999999999" customHeight="1" x14ac:dyDescent="0.2">
      <c r="B103" s="108"/>
      <c r="D103" s="109" t="s">
        <v>1427</v>
      </c>
      <c r="E103" s="110"/>
      <c r="F103" s="110"/>
      <c r="G103" s="110"/>
      <c r="H103" s="110"/>
      <c r="I103" s="110"/>
      <c r="J103" s="111">
        <f>J148</f>
        <v>0</v>
      </c>
      <c r="L103" s="108"/>
    </row>
    <row r="104" spans="2:12" s="1" customFormat="1" ht="21.75" customHeight="1" x14ac:dyDescent="0.2">
      <c r="B104" s="28"/>
      <c r="L104" s="28"/>
    </row>
    <row r="105" spans="2:12" s="1" customFormat="1" ht="6.95" customHeight="1" x14ac:dyDescent="0.2">
      <c r="B105" s="40"/>
      <c r="C105" s="41"/>
      <c r="D105" s="41"/>
      <c r="E105" s="41"/>
      <c r="F105" s="41"/>
      <c r="G105" s="41"/>
      <c r="H105" s="41"/>
      <c r="I105" s="41"/>
      <c r="J105" s="41"/>
      <c r="K105" s="41"/>
      <c r="L105" s="28"/>
    </row>
    <row r="109" spans="2:12" s="1" customFormat="1" ht="6.95" customHeight="1" x14ac:dyDescent="0.2">
      <c r="B109" s="42"/>
      <c r="C109" s="43"/>
      <c r="D109" s="43"/>
      <c r="E109" s="43"/>
      <c r="F109" s="43"/>
      <c r="G109" s="43"/>
      <c r="H109" s="43"/>
      <c r="I109" s="43"/>
      <c r="J109" s="43"/>
      <c r="K109" s="43"/>
      <c r="L109" s="28"/>
    </row>
    <row r="110" spans="2:12" s="1" customFormat="1" ht="24.95" customHeight="1" x14ac:dyDescent="0.2">
      <c r="B110" s="28"/>
      <c r="C110" s="20" t="s">
        <v>142</v>
      </c>
      <c r="L110" s="28"/>
    </row>
    <row r="111" spans="2:12" s="1" customFormat="1" ht="6.95" customHeight="1" x14ac:dyDescent="0.2">
      <c r="B111" s="28"/>
      <c r="L111" s="28"/>
    </row>
    <row r="112" spans="2:12" s="1" customFormat="1" ht="12" customHeight="1" x14ac:dyDescent="0.2">
      <c r="B112" s="28"/>
      <c r="C112" s="25" t="s">
        <v>14</v>
      </c>
      <c r="L112" s="28"/>
    </row>
    <row r="113" spans="2:65" s="1" customFormat="1" ht="16.5" customHeight="1" x14ac:dyDescent="0.2">
      <c r="B113" s="28"/>
      <c r="E113" s="340" t="str">
        <f>E7</f>
        <v>NOVÝ ZDROJ KYSLÍKU</v>
      </c>
      <c r="F113" s="341"/>
      <c r="G113" s="341"/>
      <c r="H113" s="341"/>
      <c r="L113" s="28"/>
    </row>
    <row r="114" spans="2:65" s="1" customFormat="1" ht="12" customHeight="1" x14ac:dyDescent="0.2">
      <c r="B114" s="28"/>
      <c r="C114" s="25" t="s">
        <v>124</v>
      </c>
      <c r="L114" s="28"/>
    </row>
    <row r="115" spans="2:65" s="1" customFormat="1" ht="16.5" customHeight="1" x14ac:dyDescent="0.2">
      <c r="B115" s="28"/>
      <c r="E115" s="326" t="str">
        <f>E9</f>
        <v xml:space="preserve">VON - Vedlejší a ostatní náklady stavby </v>
      </c>
      <c r="F115" s="339"/>
      <c r="G115" s="339"/>
      <c r="H115" s="339"/>
      <c r="L115" s="28"/>
    </row>
    <row r="116" spans="2:65" s="1" customFormat="1" ht="6.95" customHeight="1" x14ac:dyDescent="0.2">
      <c r="B116" s="28"/>
      <c r="L116" s="28"/>
    </row>
    <row r="117" spans="2:65" s="1" customFormat="1" ht="12" customHeight="1" x14ac:dyDescent="0.2">
      <c r="B117" s="28"/>
      <c r="C117" s="25" t="s">
        <v>18</v>
      </c>
      <c r="F117" s="23" t="str">
        <f>F12</f>
        <v xml:space="preserve"> </v>
      </c>
      <c r="I117" s="25" t="s">
        <v>20</v>
      </c>
      <c r="J117" s="48" t="str">
        <f>IF(J12="","",J12)</f>
        <v>14. 6. 2023</v>
      </c>
      <c r="L117" s="28"/>
    </row>
    <row r="118" spans="2:65" s="1" customFormat="1" ht="6.95" customHeight="1" x14ac:dyDescent="0.2">
      <c r="B118" s="28"/>
      <c r="L118" s="28"/>
    </row>
    <row r="119" spans="2:65" s="1" customFormat="1" ht="15.2" customHeight="1" x14ac:dyDescent="0.2">
      <c r="B119" s="28"/>
      <c r="C119" s="25" t="s">
        <v>22</v>
      </c>
      <c r="F119" s="23" t="str">
        <f>E15</f>
        <v>KRÁLOVÉHRADECKÝ KRAJ</v>
      </c>
      <c r="I119" s="25" t="s">
        <v>28</v>
      </c>
      <c r="J119" s="26" t="str">
        <f>E21</f>
        <v>KANIA a.s.</v>
      </c>
      <c r="L119" s="28"/>
    </row>
    <row r="120" spans="2:65" s="1" customFormat="1" ht="15.2" customHeight="1" x14ac:dyDescent="0.2">
      <c r="B120" s="28"/>
      <c r="C120" s="25" t="s">
        <v>26</v>
      </c>
      <c r="F120" s="23" t="str">
        <f>IF(E18="","",E18)</f>
        <v>Na základě výběrového řízení</v>
      </c>
      <c r="I120" s="25" t="s">
        <v>31</v>
      </c>
      <c r="J120" s="26" t="str">
        <f>E24</f>
        <v xml:space="preserve"> </v>
      </c>
      <c r="L120" s="28"/>
    </row>
    <row r="121" spans="2:65" s="1" customFormat="1" ht="10.35" customHeight="1" x14ac:dyDescent="0.2">
      <c r="B121" s="28"/>
      <c r="L121" s="28"/>
    </row>
    <row r="122" spans="2:65" s="10" customFormat="1" ht="29.25" customHeight="1" x14ac:dyDescent="0.2">
      <c r="B122" s="112"/>
      <c r="C122" s="113" t="s">
        <v>143</v>
      </c>
      <c r="D122" s="114" t="s">
        <v>59</v>
      </c>
      <c r="E122" s="114" t="s">
        <v>55</v>
      </c>
      <c r="F122" s="114" t="s">
        <v>56</v>
      </c>
      <c r="G122" s="114" t="s">
        <v>144</v>
      </c>
      <c r="H122" s="114" t="s">
        <v>145</v>
      </c>
      <c r="I122" s="114" t="s">
        <v>146</v>
      </c>
      <c r="J122" s="114" t="s">
        <v>133</v>
      </c>
      <c r="K122" s="115" t="s">
        <v>147</v>
      </c>
      <c r="L122" s="112"/>
      <c r="M122" s="55" t="s">
        <v>1</v>
      </c>
      <c r="N122" s="56" t="s">
        <v>38</v>
      </c>
      <c r="O122" s="56" t="s">
        <v>148</v>
      </c>
      <c r="P122" s="56" t="s">
        <v>149</v>
      </c>
      <c r="Q122" s="56" t="s">
        <v>150</v>
      </c>
      <c r="R122" s="56" t="s">
        <v>151</v>
      </c>
      <c r="S122" s="56" t="s">
        <v>152</v>
      </c>
      <c r="T122" s="57" t="s">
        <v>153</v>
      </c>
    </row>
    <row r="123" spans="2:65" s="1" customFormat="1" ht="22.9" customHeight="1" x14ac:dyDescent="0.25">
      <c r="B123" s="28"/>
      <c r="C123" s="60" t="s">
        <v>154</v>
      </c>
      <c r="J123" s="116">
        <f>SUM(J124)</f>
        <v>0</v>
      </c>
      <c r="L123" s="28"/>
      <c r="M123" s="58"/>
      <c r="N123" s="49"/>
      <c r="O123" s="49"/>
      <c r="P123" s="117">
        <f>P124</f>
        <v>0</v>
      </c>
      <c r="Q123" s="49"/>
      <c r="R123" s="117">
        <f>R124</f>
        <v>0</v>
      </c>
      <c r="S123" s="49"/>
      <c r="T123" s="118">
        <f>T124</f>
        <v>0</v>
      </c>
      <c r="AT123" s="16" t="s">
        <v>73</v>
      </c>
      <c r="AU123" s="16" t="s">
        <v>135</v>
      </c>
      <c r="BK123" s="119">
        <f>BK124</f>
        <v>0</v>
      </c>
    </row>
    <row r="124" spans="2:65" s="11" customFormat="1" ht="25.9" customHeight="1" x14ac:dyDescent="0.2">
      <c r="B124" s="120"/>
      <c r="D124" s="121" t="s">
        <v>73</v>
      </c>
      <c r="E124" s="122" t="s">
        <v>1428</v>
      </c>
      <c r="F124" s="122" t="s">
        <v>1428</v>
      </c>
      <c r="J124" s="123">
        <f>SUM(J125,J132,J135,J140,J145,J148)</f>
        <v>0</v>
      </c>
      <c r="L124" s="120"/>
      <c r="M124" s="124"/>
      <c r="P124" s="125">
        <f>P125+P132+P135+P140+P145+P148</f>
        <v>0</v>
      </c>
      <c r="R124" s="125">
        <f>R125+R132+R135+R140+R145+R148</f>
        <v>0</v>
      </c>
      <c r="T124" s="126">
        <f>T125+T132+T135+T140+T145+T148</f>
        <v>0</v>
      </c>
      <c r="AR124" s="121" t="s">
        <v>186</v>
      </c>
      <c r="AT124" s="127" t="s">
        <v>73</v>
      </c>
      <c r="AU124" s="127" t="s">
        <v>74</v>
      </c>
      <c r="AY124" s="121" t="s">
        <v>157</v>
      </c>
      <c r="BK124" s="128">
        <f>BK125+BK132+BK135+BK140+BK145+BK148</f>
        <v>0</v>
      </c>
    </row>
    <row r="125" spans="2:65" s="11" customFormat="1" ht="22.9" customHeight="1" x14ac:dyDescent="0.2">
      <c r="B125" s="120"/>
      <c r="D125" s="121" t="s">
        <v>73</v>
      </c>
      <c r="E125" s="129" t="s">
        <v>1429</v>
      </c>
      <c r="F125" s="129" t="s">
        <v>1430</v>
      </c>
      <c r="J125" s="130">
        <f>SUM(J126,J128,J130)</f>
        <v>0</v>
      </c>
      <c r="L125" s="120"/>
      <c r="M125" s="124"/>
      <c r="P125" s="125">
        <f>SUM(P126:P131)</f>
        <v>0</v>
      </c>
      <c r="R125" s="125">
        <f>SUM(R126:R131)</f>
        <v>0</v>
      </c>
      <c r="T125" s="126">
        <f>SUM(T126:T131)</f>
        <v>0</v>
      </c>
      <c r="AR125" s="121" t="s">
        <v>186</v>
      </c>
      <c r="AT125" s="127" t="s">
        <v>73</v>
      </c>
      <c r="AU125" s="127" t="s">
        <v>81</v>
      </c>
      <c r="AY125" s="121" t="s">
        <v>157</v>
      </c>
      <c r="BK125" s="128">
        <f>SUM(BK126:BK131)</f>
        <v>0</v>
      </c>
    </row>
    <row r="126" spans="2:65" s="1" customFormat="1" ht="16.5" customHeight="1" x14ac:dyDescent="0.2">
      <c r="B126" s="131"/>
      <c r="C126" s="132" t="s">
        <v>81</v>
      </c>
      <c r="D126" s="132" t="s">
        <v>160</v>
      </c>
      <c r="E126" s="133" t="s">
        <v>1431</v>
      </c>
      <c r="F126" s="134" t="s">
        <v>1432</v>
      </c>
      <c r="G126" s="135" t="s">
        <v>163</v>
      </c>
      <c r="H126" s="136">
        <v>1</v>
      </c>
      <c r="I126" s="137"/>
      <c r="J126" s="137">
        <f>ROUND(I126*H126,2)</f>
        <v>0</v>
      </c>
      <c r="K126" s="134" t="s">
        <v>172</v>
      </c>
      <c r="L126" s="28"/>
      <c r="M126" s="138" t="s">
        <v>1</v>
      </c>
      <c r="N126" s="139" t="s">
        <v>39</v>
      </c>
      <c r="O126" s="140">
        <v>0</v>
      </c>
      <c r="P126" s="140">
        <f>O126*H126</f>
        <v>0</v>
      </c>
      <c r="Q126" s="140">
        <v>0</v>
      </c>
      <c r="R126" s="140">
        <f>Q126*H126</f>
        <v>0</v>
      </c>
      <c r="S126" s="140">
        <v>0</v>
      </c>
      <c r="T126" s="141">
        <f>S126*H126</f>
        <v>0</v>
      </c>
      <c r="AR126" s="142" t="s">
        <v>1433</v>
      </c>
      <c r="AT126" s="142" t="s">
        <v>160</v>
      </c>
      <c r="AU126" s="142" t="s">
        <v>83</v>
      </c>
      <c r="AY126" s="16" t="s">
        <v>157</v>
      </c>
      <c r="BE126" s="143">
        <f>IF(N126="základní",J126,0)</f>
        <v>0</v>
      </c>
      <c r="BF126" s="143">
        <f>IF(N126="snížená",J126,0)</f>
        <v>0</v>
      </c>
      <c r="BG126" s="143">
        <f>IF(N126="zákl. přenesená",J126,0)</f>
        <v>0</v>
      </c>
      <c r="BH126" s="143">
        <f>IF(N126="sníž. přenesená",J126,0)</f>
        <v>0</v>
      </c>
      <c r="BI126" s="143">
        <f>IF(N126="nulová",J126,0)</f>
        <v>0</v>
      </c>
      <c r="BJ126" s="16" t="s">
        <v>81</v>
      </c>
      <c r="BK126" s="143">
        <f>ROUND(I126*H126,2)</f>
        <v>0</v>
      </c>
      <c r="BL126" s="16" t="s">
        <v>1433</v>
      </c>
      <c r="BM126" s="142" t="s">
        <v>1434</v>
      </c>
    </row>
    <row r="127" spans="2:65" s="1" customFormat="1" ht="39" x14ac:dyDescent="0.2">
      <c r="B127" s="28"/>
      <c r="D127" s="144" t="s">
        <v>167</v>
      </c>
      <c r="F127" s="145" t="s">
        <v>1435</v>
      </c>
      <c r="L127" s="28"/>
      <c r="M127" s="146"/>
      <c r="T127" s="52"/>
      <c r="AT127" s="16" t="s">
        <v>167</v>
      </c>
      <c r="AU127" s="16" t="s">
        <v>83</v>
      </c>
    </row>
    <row r="128" spans="2:65" s="1" customFormat="1" ht="16.5" customHeight="1" x14ac:dyDescent="0.2">
      <c r="B128" s="131"/>
      <c r="C128" s="132" t="s">
        <v>83</v>
      </c>
      <c r="D128" s="132" t="s">
        <v>160</v>
      </c>
      <c r="E128" s="133" t="s">
        <v>1436</v>
      </c>
      <c r="F128" s="134" t="s">
        <v>1437</v>
      </c>
      <c r="G128" s="135" t="s">
        <v>163</v>
      </c>
      <c r="H128" s="136">
        <v>1</v>
      </c>
      <c r="I128" s="137"/>
      <c r="J128" s="137">
        <f>ROUND(I128*H128,2)</f>
        <v>0</v>
      </c>
      <c r="K128" s="134" t="s">
        <v>172</v>
      </c>
      <c r="L128" s="28"/>
      <c r="M128" s="138" t="s">
        <v>1</v>
      </c>
      <c r="N128" s="139" t="s">
        <v>39</v>
      </c>
      <c r="O128" s="140">
        <v>0</v>
      </c>
      <c r="P128" s="140">
        <f>O128*H128</f>
        <v>0</v>
      </c>
      <c r="Q128" s="140">
        <v>0</v>
      </c>
      <c r="R128" s="140">
        <f>Q128*H128</f>
        <v>0</v>
      </c>
      <c r="S128" s="140">
        <v>0</v>
      </c>
      <c r="T128" s="141">
        <f>S128*H128</f>
        <v>0</v>
      </c>
      <c r="AR128" s="142" t="s">
        <v>1433</v>
      </c>
      <c r="AT128" s="142" t="s">
        <v>160</v>
      </c>
      <c r="AU128" s="142" t="s">
        <v>83</v>
      </c>
      <c r="AY128" s="16" t="s">
        <v>157</v>
      </c>
      <c r="BE128" s="143">
        <f>IF(N128="základní",J128,0)</f>
        <v>0</v>
      </c>
      <c r="BF128" s="143">
        <f>IF(N128="snížená",J128,0)</f>
        <v>0</v>
      </c>
      <c r="BG128" s="143">
        <f>IF(N128="zákl. přenesená",J128,0)</f>
        <v>0</v>
      </c>
      <c r="BH128" s="143">
        <f>IF(N128="sníž. přenesená",J128,0)</f>
        <v>0</v>
      </c>
      <c r="BI128" s="143">
        <f>IF(N128="nulová",J128,0)</f>
        <v>0</v>
      </c>
      <c r="BJ128" s="16" t="s">
        <v>81</v>
      </c>
      <c r="BK128" s="143">
        <f>ROUND(I128*H128,2)</f>
        <v>0</v>
      </c>
      <c r="BL128" s="16" t="s">
        <v>1433</v>
      </c>
      <c r="BM128" s="142" t="s">
        <v>1438</v>
      </c>
    </row>
    <row r="129" spans="2:65" s="1" customFormat="1" ht="48.75" x14ac:dyDescent="0.2">
      <c r="B129" s="28"/>
      <c r="D129" s="144" t="s">
        <v>167</v>
      </c>
      <c r="F129" s="145" t="s">
        <v>1439</v>
      </c>
      <c r="L129" s="28"/>
      <c r="M129" s="146"/>
      <c r="T129" s="52"/>
      <c r="AT129" s="16" t="s">
        <v>167</v>
      </c>
      <c r="AU129" s="16" t="s">
        <v>83</v>
      </c>
    </row>
    <row r="130" spans="2:65" s="1" customFormat="1" ht="16.5" customHeight="1" x14ac:dyDescent="0.2">
      <c r="B130" s="131"/>
      <c r="C130" s="132" t="s">
        <v>90</v>
      </c>
      <c r="D130" s="132" t="s">
        <v>160</v>
      </c>
      <c r="E130" s="133" t="s">
        <v>1440</v>
      </c>
      <c r="F130" s="134" t="s">
        <v>1441</v>
      </c>
      <c r="G130" s="135" t="s">
        <v>163</v>
      </c>
      <c r="H130" s="136">
        <v>1</v>
      </c>
      <c r="I130" s="137"/>
      <c r="J130" s="137">
        <f>ROUND(I130*H130,2)</f>
        <v>0</v>
      </c>
      <c r="K130" s="134" t="s">
        <v>172</v>
      </c>
      <c r="L130" s="28"/>
      <c r="M130" s="138" t="s">
        <v>1</v>
      </c>
      <c r="N130" s="139" t="s">
        <v>39</v>
      </c>
      <c r="O130" s="140">
        <v>0</v>
      </c>
      <c r="P130" s="140">
        <f>O130*H130</f>
        <v>0</v>
      </c>
      <c r="Q130" s="140">
        <v>0</v>
      </c>
      <c r="R130" s="140">
        <f>Q130*H130</f>
        <v>0</v>
      </c>
      <c r="S130" s="140">
        <v>0</v>
      </c>
      <c r="T130" s="141">
        <f>S130*H130</f>
        <v>0</v>
      </c>
      <c r="AR130" s="142" t="s">
        <v>1433</v>
      </c>
      <c r="AT130" s="142" t="s">
        <v>160</v>
      </c>
      <c r="AU130" s="142" t="s">
        <v>83</v>
      </c>
      <c r="AY130" s="16" t="s">
        <v>157</v>
      </c>
      <c r="BE130" s="143">
        <f>IF(N130="základní",J130,0)</f>
        <v>0</v>
      </c>
      <c r="BF130" s="143">
        <f>IF(N130="snížená",J130,0)</f>
        <v>0</v>
      </c>
      <c r="BG130" s="143">
        <f>IF(N130="zákl. přenesená",J130,0)</f>
        <v>0</v>
      </c>
      <c r="BH130" s="143">
        <f>IF(N130="sníž. přenesená",J130,0)</f>
        <v>0</v>
      </c>
      <c r="BI130" s="143">
        <f>IF(N130="nulová",J130,0)</f>
        <v>0</v>
      </c>
      <c r="BJ130" s="16" t="s">
        <v>81</v>
      </c>
      <c r="BK130" s="143">
        <f>ROUND(I130*H130,2)</f>
        <v>0</v>
      </c>
      <c r="BL130" s="16" t="s">
        <v>1433</v>
      </c>
      <c r="BM130" s="142" t="s">
        <v>1442</v>
      </c>
    </row>
    <row r="131" spans="2:65" s="1" customFormat="1" ht="19.5" x14ac:dyDescent="0.2">
      <c r="B131" s="28"/>
      <c r="D131" s="144" t="s">
        <v>167</v>
      </c>
      <c r="F131" s="145" t="s">
        <v>1443</v>
      </c>
      <c r="L131" s="28"/>
      <c r="M131" s="146"/>
      <c r="T131" s="52"/>
      <c r="AT131" s="16" t="s">
        <v>167</v>
      </c>
      <c r="AU131" s="16" t="s">
        <v>83</v>
      </c>
    </row>
    <row r="132" spans="2:65" s="11" customFormat="1" ht="22.9" customHeight="1" x14ac:dyDescent="0.2">
      <c r="B132" s="120"/>
      <c r="D132" s="121" t="s">
        <v>73</v>
      </c>
      <c r="E132" s="129" t="s">
        <v>1444</v>
      </c>
      <c r="F132" s="129" t="s">
        <v>1445</v>
      </c>
      <c r="J132" s="130">
        <f>SUM(J133)</f>
        <v>0</v>
      </c>
      <c r="L132" s="120"/>
      <c r="M132" s="124"/>
      <c r="P132" s="125">
        <f>SUM(P133:P134)</f>
        <v>0</v>
      </c>
      <c r="R132" s="125">
        <f>SUM(R133:R134)</f>
        <v>0</v>
      </c>
      <c r="T132" s="126">
        <f>SUM(T133:T134)</f>
        <v>0</v>
      </c>
      <c r="AR132" s="121" t="s">
        <v>186</v>
      </c>
      <c r="AT132" s="127" t="s">
        <v>73</v>
      </c>
      <c r="AU132" s="127" t="s">
        <v>81</v>
      </c>
      <c r="AY132" s="121" t="s">
        <v>157</v>
      </c>
      <c r="BK132" s="128">
        <f>SUM(BK133:BK134)</f>
        <v>0</v>
      </c>
    </row>
    <row r="133" spans="2:65" s="1" customFormat="1" ht="16.5" customHeight="1" x14ac:dyDescent="0.2">
      <c r="B133" s="131"/>
      <c r="C133" s="132" t="s">
        <v>165</v>
      </c>
      <c r="D133" s="132" t="s">
        <v>160</v>
      </c>
      <c r="E133" s="133" t="s">
        <v>1446</v>
      </c>
      <c r="F133" s="134" t="s">
        <v>1447</v>
      </c>
      <c r="G133" s="135" t="s">
        <v>163</v>
      </c>
      <c r="H133" s="136">
        <v>1</v>
      </c>
      <c r="I133" s="137"/>
      <c r="J133" s="137">
        <f>ROUND(I133*H133,2)</f>
        <v>0</v>
      </c>
      <c r="K133" s="134" t="s">
        <v>172</v>
      </c>
      <c r="L133" s="28"/>
      <c r="M133" s="138" t="s">
        <v>1</v>
      </c>
      <c r="N133" s="139" t="s">
        <v>39</v>
      </c>
      <c r="O133" s="140">
        <v>0</v>
      </c>
      <c r="P133" s="140">
        <f>O133*H133</f>
        <v>0</v>
      </c>
      <c r="Q133" s="140">
        <v>0</v>
      </c>
      <c r="R133" s="140">
        <f>Q133*H133</f>
        <v>0</v>
      </c>
      <c r="S133" s="140">
        <v>0</v>
      </c>
      <c r="T133" s="141">
        <f>S133*H133</f>
        <v>0</v>
      </c>
      <c r="AR133" s="142" t="s">
        <v>1433</v>
      </c>
      <c r="AT133" s="142" t="s">
        <v>160</v>
      </c>
      <c r="AU133" s="142" t="s">
        <v>83</v>
      </c>
      <c r="AY133" s="16" t="s">
        <v>157</v>
      </c>
      <c r="BE133" s="143">
        <f>IF(N133="základní",J133,0)</f>
        <v>0</v>
      </c>
      <c r="BF133" s="143">
        <f>IF(N133="snížená",J133,0)</f>
        <v>0</v>
      </c>
      <c r="BG133" s="143">
        <f>IF(N133="zákl. přenesená",J133,0)</f>
        <v>0</v>
      </c>
      <c r="BH133" s="143">
        <f>IF(N133="sníž. přenesená",J133,0)</f>
        <v>0</v>
      </c>
      <c r="BI133" s="143">
        <f>IF(N133="nulová",J133,0)</f>
        <v>0</v>
      </c>
      <c r="BJ133" s="16" t="s">
        <v>81</v>
      </c>
      <c r="BK133" s="143">
        <f>ROUND(I133*H133,2)</f>
        <v>0</v>
      </c>
      <c r="BL133" s="16" t="s">
        <v>1433</v>
      </c>
      <c r="BM133" s="142" t="s">
        <v>1448</v>
      </c>
    </row>
    <row r="134" spans="2:65" s="1" customFormat="1" ht="87.75" x14ac:dyDescent="0.2">
      <c r="B134" s="28"/>
      <c r="D134" s="144" t="s">
        <v>167</v>
      </c>
      <c r="F134" s="145" t="s">
        <v>1449</v>
      </c>
      <c r="L134" s="28"/>
      <c r="M134" s="146"/>
      <c r="T134" s="52"/>
      <c r="AT134" s="16" t="s">
        <v>167</v>
      </c>
      <c r="AU134" s="16" t="s">
        <v>83</v>
      </c>
    </row>
    <row r="135" spans="2:65" s="11" customFormat="1" ht="22.9" customHeight="1" x14ac:dyDescent="0.2">
      <c r="B135" s="120"/>
      <c r="D135" s="121" t="s">
        <v>73</v>
      </c>
      <c r="E135" s="129" t="s">
        <v>1450</v>
      </c>
      <c r="F135" s="129" t="s">
        <v>1451</v>
      </c>
      <c r="J135" s="130">
        <f>SUM(J136,J138)</f>
        <v>0</v>
      </c>
      <c r="L135" s="120"/>
      <c r="M135" s="124"/>
      <c r="P135" s="125">
        <f>SUM(P136:P139)</f>
        <v>0</v>
      </c>
      <c r="R135" s="125">
        <f>SUM(R136:R139)</f>
        <v>0</v>
      </c>
      <c r="T135" s="126">
        <f>SUM(T136:T139)</f>
        <v>0</v>
      </c>
      <c r="AR135" s="121" t="s">
        <v>186</v>
      </c>
      <c r="AT135" s="127" t="s">
        <v>73</v>
      </c>
      <c r="AU135" s="127" t="s">
        <v>81</v>
      </c>
      <c r="AY135" s="121" t="s">
        <v>157</v>
      </c>
      <c r="BK135" s="128">
        <f>SUM(BK136:BK139)</f>
        <v>0</v>
      </c>
    </row>
    <row r="136" spans="2:65" s="1" customFormat="1" ht="16.5" customHeight="1" x14ac:dyDescent="0.2">
      <c r="B136" s="131"/>
      <c r="C136" s="132" t="s">
        <v>186</v>
      </c>
      <c r="D136" s="132" t="s">
        <v>160</v>
      </c>
      <c r="E136" s="133" t="s">
        <v>1452</v>
      </c>
      <c r="F136" s="134" t="s">
        <v>1453</v>
      </c>
      <c r="G136" s="135" t="s">
        <v>163</v>
      </c>
      <c r="H136" s="136">
        <v>1</v>
      </c>
      <c r="I136" s="137"/>
      <c r="J136" s="137">
        <f>ROUND(I136*H136,2)</f>
        <v>0</v>
      </c>
      <c r="K136" s="134" t="s">
        <v>172</v>
      </c>
      <c r="L136" s="28"/>
      <c r="M136" s="138" t="s">
        <v>1</v>
      </c>
      <c r="N136" s="139" t="s">
        <v>39</v>
      </c>
      <c r="O136" s="140">
        <v>0</v>
      </c>
      <c r="P136" s="140">
        <f>O136*H136</f>
        <v>0</v>
      </c>
      <c r="Q136" s="140">
        <v>0</v>
      </c>
      <c r="R136" s="140">
        <f>Q136*H136</f>
        <v>0</v>
      </c>
      <c r="S136" s="140">
        <v>0</v>
      </c>
      <c r="T136" s="141">
        <f>S136*H136</f>
        <v>0</v>
      </c>
      <c r="AR136" s="142" t="s">
        <v>1433</v>
      </c>
      <c r="AT136" s="142" t="s">
        <v>160</v>
      </c>
      <c r="AU136" s="142" t="s">
        <v>83</v>
      </c>
      <c r="AY136" s="16" t="s">
        <v>157</v>
      </c>
      <c r="BE136" s="143">
        <f>IF(N136="základní",J136,0)</f>
        <v>0</v>
      </c>
      <c r="BF136" s="143">
        <f>IF(N136="snížená",J136,0)</f>
        <v>0</v>
      </c>
      <c r="BG136" s="143">
        <f>IF(N136="zákl. přenesená",J136,0)</f>
        <v>0</v>
      </c>
      <c r="BH136" s="143">
        <f>IF(N136="sníž. přenesená",J136,0)</f>
        <v>0</v>
      </c>
      <c r="BI136" s="143">
        <f>IF(N136="nulová",J136,0)</f>
        <v>0</v>
      </c>
      <c r="BJ136" s="16" t="s">
        <v>81</v>
      </c>
      <c r="BK136" s="143">
        <f>ROUND(I136*H136,2)</f>
        <v>0</v>
      </c>
      <c r="BL136" s="16" t="s">
        <v>1433</v>
      </c>
      <c r="BM136" s="142" t="s">
        <v>1454</v>
      </c>
    </row>
    <row r="137" spans="2:65" s="1" customFormat="1" ht="78" x14ac:dyDescent="0.2">
      <c r="B137" s="28"/>
      <c r="D137" s="144" t="s">
        <v>167</v>
      </c>
      <c r="F137" s="145" t="s">
        <v>1455</v>
      </c>
      <c r="L137" s="28"/>
      <c r="M137" s="146"/>
      <c r="T137" s="52"/>
      <c r="AT137" s="16" t="s">
        <v>167</v>
      </c>
      <c r="AU137" s="16" t="s">
        <v>83</v>
      </c>
    </row>
    <row r="138" spans="2:65" s="1" customFormat="1" ht="16.5" customHeight="1" x14ac:dyDescent="0.2">
      <c r="B138" s="131"/>
      <c r="C138" s="132" t="s">
        <v>194</v>
      </c>
      <c r="D138" s="132" t="s">
        <v>160</v>
      </c>
      <c r="E138" s="133" t="s">
        <v>1456</v>
      </c>
      <c r="F138" s="134" t="s">
        <v>1457</v>
      </c>
      <c r="G138" s="135" t="s">
        <v>163</v>
      </c>
      <c r="H138" s="136">
        <v>1</v>
      </c>
      <c r="I138" s="137"/>
      <c r="J138" s="137">
        <f>ROUND(I138*H138,2)</f>
        <v>0</v>
      </c>
      <c r="K138" s="134" t="s">
        <v>172</v>
      </c>
      <c r="L138" s="28"/>
      <c r="M138" s="138" t="s">
        <v>1</v>
      </c>
      <c r="N138" s="139" t="s">
        <v>39</v>
      </c>
      <c r="O138" s="140">
        <v>0</v>
      </c>
      <c r="P138" s="140">
        <f>O138*H138</f>
        <v>0</v>
      </c>
      <c r="Q138" s="140">
        <v>0</v>
      </c>
      <c r="R138" s="140">
        <f>Q138*H138</f>
        <v>0</v>
      </c>
      <c r="S138" s="140">
        <v>0</v>
      </c>
      <c r="T138" s="141">
        <f>S138*H138</f>
        <v>0</v>
      </c>
      <c r="AR138" s="142" t="s">
        <v>1433</v>
      </c>
      <c r="AT138" s="142" t="s">
        <v>160</v>
      </c>
      <c r="AU138" s="142" t="s">
        <v>83</v>
      </c>
      <c r="AY138" s="16" t="s">
        <v>157</v>
      </c>
      <c r="BE138" s="143">
        <f>IF(N138="základní",J138,0)</f>
        <v>0</v>
      </c>
      <c r="BF138" s="143">
        <f>IF(N138="snížená",J138,0)</f>
        <v>0</v>
      </c>
      <c r="BG138" s="143">
        <f>IF(N138="zákl. přenesená",J138,0)</f>
        <v>0</v>
      </c>
      <c r="BH138" s="143">
        <f>IF(N138="sníž. přenesená",J138,0)</f>
        <v>0</v>
      </c>
      <c r="BI138" s="143">
        <f>IF(N138="nulová",J138,0)</f>
        <v>0</v>
      </c>
      <c r="BJ138" s="16" t="s">
        <v>81</v>
      </c>
      <c r="BK138" s="143">
        <f>ROUND(I138*H138,2)</f>
        <v>0</v>
      </c>
      <c r="BL138" s="16" t="s">
        <v>1433</v>
      </c>
      <c r="BM138" s="142" t="s">
        <v>1458</v>
      </c>
    </row>
    <row r="139" spans="2:65" s="1" customFormat="1" ht="19.5" x14ac:dyDescent="0.2">
      <c r="B139" s="28"/>
      <c r="D139" s="144" t="s">
        <v>167</v>
      </c>
      <c r="F139" s="145" t="s">
        <v>1459</v>
      </c>
      <c r="L139" s="28"/>
      <c r="M139" s="146"/>
      <c r="T139" s="52"/>
      <c r="AT139" s="16" t="s">
        <v>167</v>
      </c>
      <c r="AU139" s="16" t="s">
        <v>83</v>
      </c>
    </row>
    <row r="140" spans="2:65" s="11" customFormat="1" ht="22.9" customHeight="1" x14ac:dyDescent="0.2">
      <c r="B140" s="120"/>
      <c r="D140" s="121" t="s">
        <v>73</v>
      </c>
      <c r="E140" s="129" t="s">
        <v>1460</v>
      </c>
      <c r="F140" s="129" t="s">
        <v>1461</v>
      </c>
      <c r="J140" s="130">
        <f>SUM(J141,J143)</f>
        <v>0</v>
      </c>
      <c r="L140" s="120"/>
      <c r="M140" s="124"/>
      <c r="P140" s="125">
        <f>SUM(P141:P144)</f>
        <v>0</v>
      </c>
      <c r="R140" s="125">
        <f>SUM(R141:R144)</f>
        <v>0</v>
      </c>
      <c r="T140" s="126">
        <f>SUM(T141:T144)</f>
        <v>0</v>
      </c>
      <c r="AR140" s="121" t="s">
        <v>186</v>
      </c>
      <c r="AT140" s="127" t="s">
        <v>73</v>
      </c>
      <c r="AU140" s="127" t="s">
        <v>81</v>
      </c>
      <c r="AY140" s="121" t="s">
        <v>157</v>
      </c>
      <c r="BK140" s="128">
        <f>SUM(BK141:BK144)</f>
        <v>0</v>
      </c>
    </row>
    <row r="141" spans="2:65" s="1" customFormat="1" ht="16.5" customHeight="1" x14ac:dyDescent="0.2">
      <c r="B141" s="131"/>
      <c r="C141" s="132" t="s">
        <v>199</v>
      </c>
      <c r="D141" s="132" t="s">
        <v>160</v>
      </c>
      <c r="E141" s="133" t="s">
        <v>1462</v>
      </c>
      <c r="F141" s="134" t="s">
        <v>1463</v>
      </c>
      <c r="G141" s="135" t="s">
        <v>163</v>
      </c>
      <c r="H141" s="136">
        <v>1</v>
      </c>
      <c r="I141" s="137"/>
      <c r="J141" s="137">
        <f>ROUND(I141*H141,2)</f>
        <v>0</v>
      </c>
      <c r="K141" s="134" t="s">
        <v>172</v>
      </c>
      <c r="L141" s="28"/>
      <c r="M141" s="138" t="s">
        <v>1</v>
      </c>
      <c r="N141" s="139" t="s">
        <v>39</v>
      </c>
      <c r="O141" s="140">
        <v>0</v>
      </c>
      <c r="P141" s="140">
        <f>O141*H141</f>
        <v>0</v>
      </c>
      <c r="Q141" s="140">
        <v>0</v>
      </c>
      <c r="R141" s="140">
        <f>Q141*H141</f>
        <v>0</v>
      </c>
      <c r="S141" s="140">
        <v>0</v>
      </c>
      <c r="T141" s="141">
        <f>S141*H141</f>
        <v>0</v>
      </c>
      <c r="AR141" s="142" t="s">
        <v>1433</v>
      </c>
      <c r="AT141" s="142" t="s">
        <v>160</v>
      </c>
      <c r="AU141" s="142" t="s">
        <v>83</v>
      </c>
      <c r="AY141" s="16" t="s">
        <v>157</v>
      </c>
      <c r="BE141" s="143">
        <f>IF(N141="základní",J141,0)</f>
        <v>0</v>
      </c>
      <c r="BF141" s="143">
        <f>IF(N141="snížená",J141,0)</f>
        <v>0</v>
      </c>
      <c r="BG141" s="143">
        <f>IF(N141="zákl. přenesená",J141,0)</f>
        <v>0</v>
      </c>
      <c r="BH141" s="143">
        <f>IF(N141="sníž. přenesená",J141,0)</f>
        <v>0</v>
      </c>
      <c r="BI141" s="143">
        <f>IF(N141="nulová",J141,0)</f>
        <v>0</v>
      </c>
      <c r="BJ141" s="16" t="s">
        <v>81</v>
      </c>
      <c r="BK141" s="143">
        <f>ROUND(I141*H141,2)</f>
        <v>0</v>
      </c>
      <c r="BL141" s="16" t="s">
        <v>1433</v>
      </c>
      <c r="BM141" s="142" t="s">
        <v>1464</v>
      </c>
    </row>
    <row r="142" spans="2:65" s="1" customFormat="1" ht="71.25" customHeight="1" x14ac:dyDescent="0.2">
      <c r="B142" s="28"/>
      <c r="D142" s="144" t="s">
        <v>167</v>
      </c>
      <c r="F142" s="145" t="s">
        <v>1583</v>
      </c>
      <c r="L142" s="28"/>
      <c r="M142" s="146"/>
      <c r="T142" s="52"/>
      <c r="AT142" s="16" t="s">
        <v>167</v>
      </c>
      <c r="AU142" s="16" t="s">
        <v>83</v>
      </c>
    </row>
    <row r="143" spans="2:65" s="1" customFormat="1" ht="16.5" customHeight="1" x14ac:dyDescent="0.2">
      <c r="B143" s="131"/>
      <c r="C143" s="132" t="s">
        <v>158</v>
      </c>
      <c r="D143" s="132" t="s">
        <v>160</v>
      </c>
      <c r="E143" s="133" t="s">
        <v>1465</v>
      </c>
      <c r="F143" s="134" t="s">
        <v>1466</v>
      </c>
      <c r="G143" s="135" t="s">
        <v>163</v>
      </c>
      <c r="H143" s="136">
        <v>1</v>
      </c>
      <c r="I143" s="137"/>
      <c r="J143" s="137">
        <f>ROUND(I143*H143,2)</f>
        <v>0</v>
      </c>
      <c r="K143" s="134" t="s">
        <v>172</v>
      </c>
      <c r="L143" s="28"/>
      <c r="M143" s="138" t="s">
        <v>1</v>
      </c>
      <c r="N143" s="139" t="s">
        <v>39</v>
      </c>
      <c r="O143" s="140">
        <v>0</v>
      </c>
      <c r="P143" s="140">
        <f>O143*H143</f>
        <v>0</v>
      </c>
      <c r="Q143" s="140">
        <v>0</v>
      </c>
      <c r="R143" s="140">
        <f>Q143*H143</f>
        <v>0</v>
      </c>
      <c r="S143" s="140">
        <v>0</v>
      </c>
      <c r="T143" s="141">
        <f>S143*H143</f>
        <v>0</v>
      </c>
      <c r="AR143" s="142" t="s">
        <v>1433</v>
      </c>
      <c r="AT143" s="142" t="s">
        <v>160</v>
      </c>
      <c r="AU143" s="142" t="s">
        <v>83</v>
      </c>
      <c r="AY143" s="16" t="s">
        <v>157</v>
      </c>
      <c r="BE143" s="143">
        <f>IF(N143="základní",J143,0)</f>
        <v>0</v>
      </c>
      <c r="BF143" s="143">
        <f>IF(N143="snížená",J143,0)</f>
        <v>0</v>
      </c>
      <c r="BG143" s="143">
        <f>IF(N143="zákl. přenesená",J143,0)</f>
        <v>0</v>
      </c>
      <c r="BH143" s="143">
        <f>IF(N143="sníž. přenesená",J143,0)</f>
        <v>0</v>
      </c>
      <c r="BI143" s="143">
        <f>IF(N143="nulová",J143,0)</f>
        <v>0</v>
      </c>
      <c r="BJ143" s="16" t="s">
        <v>81</v>
      </c>
      <c r="BK143" s="143">
        <f>ROUND(I143*H143,2)</f>
        <v>0</v>
      </c>
      <c r="BL143" s="16" t="s">
        <v>1433</v>
      </c>
      <c r="BM143" s="142" t="s">
        <v>1467</v>
      </c>
    </row>
    <row r="144" spans="2:65" s="1" customFormat="1" ht="156" x14ac:dyDescent="0.2">
      <c r="B144" s="28"/>
      <c r="D144" s="144" t="s">
        <v>167</v>
      </c>
      <c r="F144" s="145" t="s">
        <v>1584</v>
      </c>
      <c r="L144" s="28"/>
      <c r="M144" s="146"/>
      <c r="T144" s="52"/>
      <c r="AT144" s="16" t="s">
        <v>167</v>
      </c>
      <c r="AU144" s="16" t="s">
        <v>83</v>
      </c>
    </row>
    <row r="145" spans="2:65" s="11" customFormat="1" ht="22.9" customHeight="1" x14ac:dyDescent="0.2">
      <c r="B145" s="120"/>
      <c r="D145" s="121" t="s">
        <v>73</v>
      </c>
      <c r="E145" s="129" t="s">
        <v>1468</v>
      </c>
      <c r="F145" s="129" t="s">
        <v>1469</v>
      </c>
      <c r="J145" s="130">
        <f>SUM(J146)</f>
        <v>0</v>
      </c>
      <c r="L145" s="120"/>
      <c r="M145" s="124"/>
      <c r="P145" s="125">
        <f>SUM(P146:P147)</f>
        <v>0</v>
      </c>
      <c r="R145" s="125">
        <f>SUM(R146:R147)</f>
        <v>0</v>
      </c>
      <c r="T145" s="126">
        <f>SUM(T146:T147)</f>
        <v>0</v>
      </c>
      <c r="AR145" s="121" t="s">
        <v>186</v>
      </c>
      <c r="AT145" s="127" t="s">
        <v>73</v>
      </c>
      <c r="AU145" s="127" t="s">
        <v>81</v>
      </c>
      <c r="AY145" s="121" t="s">
        <v>157</v>
      </c>
      <c r="BK145" s="128">
        <f>SUM(BK146:BK147)</f>
        <v>0</v>
      </c>
    </row>
    <row r="146" spans="2:65" s="1" customFormat="1" ht="16.5" customHeight="1" x14ac:dyDescent="0.2">
      <c r="B146" s="131"/>
      <c r="C146" s="132" t="s">
        <v>174</v>
      </c>
      <c r="D146" s="132" t="s">
        <v>160</v>
      </c>
      <c r="E146" s="133" t="s">
        <v>1470</v>
      </c>
      <c r="F146" s="134" t="s">
        <v>1471</v>
      </c>
      <c r="G146" s="135" t="s">
        <v>163</v>
      </c>
      <c r="H146" s="136">
        <v>1</v>
      </c>
      <c r="I146" s="137"/>
      <c r="J146" s="137">
        <f>ROUND(I146*H146,2)</f>
        <v>0</v>
      </c>
      <c r="K146" s="134" t="s">
        <v>172</v>
      </c>
      <c r="L146" s="28"/>
      <c r="M146" s="138" t="s">
        <v>1</v>
      </c>
      <c r="N146" s="139" t="s">
        <v>39</v>
      </c>
      <c r="O146" s="140">
        <v>0</v>
      </c>
      <c r="P146" s="140">
        <f>O146*H146</f>
        <v>0</v>
      </c>
      <c r="Q146" s="140">
        <v>0</v>
      </c>
      <c r="R146" s="140">
        <f>Q146*H146</f>
        <v>0</v>
      </c>
      <c r="S146" s="140">
        <v>0</v>
      </c>
      <c r="T146" s="141">
        <f>S146*H146</f>
        <v>0</v>
      </c>
      <c r="AR146" s="142" t="s">
        <v>1433</v>
      </c>
      <c r="AT146" s="142" t="s">
        <v>160</v>
      </c>
      <c r="AU146" s="142" t="s">
        <v>83</v>
      </c>
      <c r="AY146" s="16" t="s">
        <v>157</v>
      </c>
      <c r="BE146" s="143">
        <f>IF(N146="základní",J146,0)</f>
        <v>0</v>
      </c>
      <c r="BF146" s="143">
        <f>IF(N146="snížená",J146,0)</f>
        <v>0</v>
      </c>
      <c r="BG146" s="143">
        <f>IF(N146="zákl. přenesená",J146,0)</f>
        <v>0</v>
      </c>
      <c r="BH146" s="143">
        <f>IF(N146="sníž. přenesená",J146,0)</f>
        <v>0</v>
      </c>
      <c r="BI146" s="143">
        <f>IF(N146="nulová",J146,0)</f>
        <v>0</v>
      </c>
      <c r="BJ146" s="16" t="s">
        <v>81</v>
      </c>
      <c r="BK146" s="143">
        <f>ROUND(I146*H146,2)</f>
        <v>0</v>
      </c>
      <c r="BL146" s="16" t="s">
        <v>1433</v>
      </c>
      <c r="BM146" s="142" t="s">
        <v>1472</v>
      </c>
    </row>
    <row r="147" spans="2:65" s="1" customFormat="1" ht="39" x14ac:dyDescent="0.2">
      <c r="B147" s="28"/>
      <c r="D147" s="144" t="s">
        <v>167</v>
      </c>
      <c r="F147" s="145" t="s">
        <v>1473</v>
      </c>
      <c r="L147" s="28"/>
      <c r="M147" s="146"/>
      <c r="T147" s="52"/>
      <c r="AT147" s="16" t="s">
        <v>167</v>
      </c>
      <c r="AU147" s="16" t="s">
        <v>83</v>
      </c>
    </row>
    <row r="148" spans="2:65" s="11" customFormat="1" ht="22.9" customHeight="1" x14ac:dyDescent="0.2">
      <c r="B148" s="120"/>
      <c r="D148" s="121" t="s">
        <v>73</v>
      </c>
      <c r="E148" s="129" t="s">
        <v>1474</v>
      </c>
      <c r="F148" s="129" t="s">
        <v>1475</v>
      </c>
      <c r="J148" s="130">
        <f>SUM(J149,J152)</f>
        <v>0</v>
      </c>
      <c r="L148" s="120"/>
      <c r="M148" s="124"/>
      <c r="P148" s="125">
        <f>SUM(P149:P150)</f>
        <v>0</v>
      </c>
      <c r="R148" s="125">
        <f>SUM(R149:R150)</f>
        <v>0</v>
      </c>
      <c r="T148" s="126">
        <f>SUM(T149:T150)</f>
        <v>0</v>
      </c>
      <c r="AR148" s="121" t="s">
        <v>186</v>
      </c>
      <c r="AT148" s="127" t="s">
        <v>73</v>
      </c>
      <c r="AU148" s="127" t="s">
        <v>81</v>
      </c>
      <c r="AY148" s="121" t="s">
        <v>157</v>
      </c>
      <c r="BK148" s="128">
        <f>SUM(BK149:BK150)</f>
        <v>0</v>
      </c>
    </row>
    <row r="149" spans="2:65" s="1" customFormat="1" ht="16.5" customHeight="1" x14ac:dyDescent="0.2">
      <c r="B149" s="131"/>
      <c r="C149" s="132" t="s">
        <v>211</v>
      </c>
      <c r="D149" s="132" t="s">
        <v>160</v>
      </c>
      <c r="E149" s="133" t="s">
        <v>1476</v>
      </c>
      <c r="F149" s="134" t="s">
        <v>1475</v>
      </c>
      <c r="G149" s="135" t="s">
        <v>163</v>
      </c>
      <c r="H149" s="136">
        <v>1</v>
      </c>
      <c r="I149" s="137"/>
      <c r="J149" s="137">
        <f>ROUND(I149*H149,2)</f>
        <v>0</v>
      </c>
      <c r="K149" s="134" t="s">
        <v>172</v>
      </c>
      <c r="L149" s="28"/>
      <c r="M149" s="138" t="s">
        <v>1</v>
      </c>
      <c r="N149" s="139" t="s">
        <v>39</v>
      </c>
      <c r="O149" s="140">
        <v>0</v>
      </c>
      <c r="P149" s="140">
        <f>O149*H149</f>
        <v>0</v>
      </c>
      <c r="Q149" s="140">
        <v>0</v>
      </c>
      <c r="R149" s="140">
        <f>Q149*H149</f>
        <v>0</v>
      </c>
      <c r="S149" s="140">
        <v>0</v>
      </c>
      <c r="T149" s="141">
        <f>S149*H149</f>
        <v>0</v>
      </c>
      <c r="AR149" s="142" t="s">
        <v>1433</v>
      </c>
      <c r="AT149" s="142" t="s">
        <v>160</v>
      </c>
      <c r="AU149" s="142" t="s">
        <v>83</v>
      </c>
      <c r="AY149" s="16" t="s">
        <v>157</v>
      </c>
      <c r="BE149" s="143">
        <f>IF(N149="základní",J149,0)</f>
        <v>0</v>
      </c>
      <c r="BF149" s="143">
        <f>IF(N149="snížená",J149,0)</f>
        <v>0</v>
      </c>
      <c r="BG149" s="143">
        <f>IF(N149="zákl. přenesená",J149,0)</f>
        <v>0</v>
      </c>
      <c r="BH149" s="143">
        <f>IF(N149="sníž. přenesená",J149,0)</f>
        <v>0</v>
      </c>
      <c r="BI149" s="143">
        <f>IF(N149="nulová",J149,0)</f>
        <v>0</v>
      </c>
      <c r="BJ149" s="16" t="s">
        <v>81</v>
      </c>
      <c r="BK149" s="143">
        <f>ROUND(I149*H149,2)</f>
        <v>0</v>
      </c>
      <c r="BL149" s="16" t="s">
        <v>1433</v>
      </c>
      <c r="BM149" s="142" t="s">
        <v>1477</v>
      </c>
    </row>
    <row r="150" spans="2:65" s="1" customFormat="1" ht="107.25" x14ac:dyDescent="0.2">
      <c r="B150" s="28"/>
      <c r="D150" s="144" t="s">
        <v>167</v>
      </c>
      <c r="F150" s="145" t="s">
        <v>1478</v>
      </c>
      <c r="L150" s="28"/>
      <c r="M150" s="176"/>
      <c r="N150" s="177"/>
      <c r="O150" s="177"/>
      <c r="P150" s="177"/>
      <c r="Q150" s="177"/>
      <c r="R150" s="177"/>
      <c r="S150" s="177"/>
      <c r="T150" s="178"/>
      <c r="AT150" s="16" t="s">
        <v>167</v>
      </c>
      <c r="AU150" s="16" t="s">
        <v>83</v>
      </c>
    </row>
    <row r="151" spans="2:65" s="1" customFormat="1" ht="6.95" customHeight="1" x14ac:dyDescent="0.2">
      <c r="B151" s="28"/>
      <c r="C151" s="268"/>
      <c r="D151" s="268"/>
      <c r="E151" s="268"/>
      <c r="F151" s="268"/>
      <c r="G151" s="268"/>
      <c r="H151" s="268"/>
      <c r="I151" s="268"/>
      <c r="J151" s="268"/>
      <c r="K151" s="268"/>
      <c r="L151" s="28"/>
    </row>
    <row r="152" spans="2:65" ht="12" x14ac:dyDescent="0.2">
      <c r="B152" s="269"/>
      <c r="C152" s="270" t="s">
        <v>8</v>
      </c>
      <c r="D152" s="270" t="s">
        <v>160</v>
      </c>
      <c r="E152" s="271" t="s">
        <v>1587</v>
      </c>
      <c r="F152" s="272" t="s">
        <v>1588</v>
      </c>
      <c r="G152" s="273" t="s">
        <v>163</v>
      </c>
      <c r="H152" s="274">
        <v>1</v>
      </c>
      <c r="I152" s="275"/>
      <c r="J152" s="276">
        <f>ROUND(I152*H152,2)</f>
        <v>0</v>
      </c>
      <c r="K152" s="290" t="s">
        <v>172</v>
      </c>
    </row>
    <row r="153" spans="2:65" ht="19.5" x14ac:dyDescent="0.2">
      <c r="B153" s="277"/>
      <c r="C153" s="268"/>
      <c r="D153" s="278" t="s">
        <v>167</v>
      </c>
      <c r="E153" s="268"/>
      <c r="F153" s="279" t="s">
        <v>1589</v>
      </c>
      <c r="G153" s="268"/>
      <c r="H153" s="268"/>
      <c r="I153" s="280"/>
      <c r="J153" s="268"/>
      <c r="K153" s="281"/>
    </row>
    <row r="154" spans="2:65" x14ac:dyDescent="0.2">
      <c r="B154" s="282"/>
      <c r="C154" s="283"/>
      <c r="D154" s="283"/>
      <c r="E154" s="283"/>
      <c r="F154" s="283"/>
      <c r="G154" s="283"/>
      <c r="H154" s="283"/>
      <c r="I154" s="283"/>
      <c r="J154" s="283"/>
      <c r="K154" s="284"/>
    </row>
  </sheetData>
  <autoFilter ref="C122:K150" xr:uid="{00000000-0009-0000-0000-00000B000000}"/>
  <mergeCells count="8">
    <mergeCell ref="E113:H113"/>
    <mergeCell ref="E115:H115"/>
    <mergeCell ref="L2:V2"/>
    <mergeCell ref="E7:H7"/>
    <mergeCell ref="E9:H9"/>
    <mergeCell ref="E27:H27"/>
    <mergeCell ref="E85:H85"/>
    <mergeCell ref="E87:H87"/>
  </mergeCells>
  <pageMargins left="0.39374999999999999" right="0.39374999999999999" top="0.39374999999999999" bottom="0.39374999999999999" header="0" footer="0"/>
  <pageSetup paperSize="9" scale="58"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61"/>
  <sheetViews>
    <sheetView showGridLines="0" topLeftCell="A112" workbookViewId="0">
      <selection activeCell="I135" sqref="I135"/>
    </sheetView>
  </sheetViews>
  <sheetFormatPr defaultRowHeight="11.25" x14ac:dyDescent="0.2"/>
  <cols>
    <col min="1" max="1" width="8.33203125" customWidth="1"/>
    <col min="2" max="2" width="1.1640625" customWidth="1"/>
    <col min="3" max="3" width="5.332031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14" t="s">
        <v>5</v>
      </c>
      <c r="M2" s="301"/>
      <c r="N2" s="301"/>
      <c r="O2" s="301"/>
      <c r="P2" s="301"/>
      <c r="Q2" s="301"/>
      <c r="R2" s="301"/>
      <c r="S2" s="301"/>
      <c r="T2" s="301"/>
      <c r="U2" s="301"/>
      <c r="V2" s="301"/>
      <c r="AT2" s="16" t="s">
        <v>91</v>
      </c>
    </row>
    <row r="3" spans="2:46" ht="6.95" customHeight="1" x14ac:dyDescent="0.2">
      <c r="B3" s="17"/>
      <c r="C3" s="18"/>
      <c r="D3" s="18"/>
      <c r="E3" s="18"/>
      <c r="F3" s="18"/>
      <c r="G3" s="18"/>
      <c r="H3" s="18"/>
      <c r="I3" s="18"/>
      <c r="J3" s="18"/>
      <c r="K3" s="18"/>
      <c r="L3" s="19"/>
      <c r="AT3" s="16" t="s">
        <v>83</v>
      </c>
    </row>
    <row r="4" spans="2:46" ht="24.95" customHeight="1" x14ac:dyDescent="0.2">
      <c r="B4" s="19"/>
      <c r="D4" s="20" t="s">
        <v>123</v>
      </c>
      <c r="L4" s="19"/>
      <c r="M4" s="89" t="s">
        <v>10</v>
      </c>
      <c r="AT4" s="16" t="s">
        <v>3</v>
      </c>
    </row>
    <row r="5" spans="2:46" ht="6.95" customHeight="1" x14ac:dyDescent="0.2">
      <c r="B5" s="19"/>
      <c r="L5" s="19"/>
    </row>
    <row r="6" spans="2:46" ht="12" customHeight="1" x14ac:dyDescent="0.2">
      <c r="B6" s="19"/>
      <c r="D6" s="25" t="s">
        <v>14</v>
      </c>
      <c r="L6" s="19"/>
    </row>
    <row r="7" spans="2:46" ht="16.5" customHeight="1" x14ac:dyDescent="0.2">
      <c r="B7" s="19"/>
      <c r="E7" s="340" t="str">
        <f>'Rekapitulace stavby'!K6</f>
        <v>NOVÝ ZDROJ KYSLÍKU</v>
      </c>
      <c r="F7" s="341"/>
      <c r="G7" s="341"/>
      <c r="H7" s="341"/>
      <c r="L7" s="19"/>
    </row>
    <row r="8" spans="2:46" ht="12.75" x14ac:dyDescent="0.2">
      <c r="B8" s="19"/>
      <c r="D8" s="25" t="s">
        <v>124</v>
      </c>
      <c r="L8" s="19"/>
    </row>
    <row r="9" spans="2:46" ht="16.5" customHeight="1" x14ac:dyDescent="0.2">
      <c r="B9" s="19"/>
      <c r="E9" s="340" t="s">
        <v>125</v>
      </c>
      <c r="F9" s="301"/>
      <c r="G9" s="301"/>
      <c r="H9" s="301"/>
      <c r="L9" s="19"/>
    </row>
    <row r="10" spans="2:46" ht="12" customHeight="1" x14ac:dyDescent="0.2">
      <c r="B10" s="19"/>
      <c r="D10" s="25" t="s">
        <v>126</v>
      </c>
      <c r="L10" s="19"/>
    </row>
    <row r="11" spans="2:46" s="1" customFormat="1" ht="16.5" customHeight="1" x14ac:dyDescent="0.2">
      <c r="B11" s="28"/>
      <c r="E11" s="325" t="s">
        <v>127</v>
      </c>
      <c r="F11" s="339"/>
      <c r="G11" s="339"/>
      <c r="H11" s="339"/>
      <c r="L11" s="28"/>
    </row>
    <row r="12" spans="2:46" s="1" customFormat="1" ht="12" customHeight="1" x14ac:dyDescent="0.2">
      <c r="B12" s="28"/>
      <c r="D12" s="25" t="s">
        <v>128</v>
      </c>
      <c r="L12" s="28"/>
    </row>
    <row r="13" spans="2:46" s="1" customFormat="1" ht="16.5" customHeight="1" x14ac:dyDescent="0.2">
      <c r="B13" s="28"/>
      <c r="E13" s="326" t="s">
        <v>129</v>
      </c>
      <c r="F13" s="339"/>
      <c r="G13" s="339"/>
      <c r="H13" s="339"/>
      <c r="L13" s="28"/>
    </row>
    <row r="14" spans="2:46" s="1" customFormat="1" x14ac:dyDescent="0.2">
      <c r="B14" s="28"/>
      <c r="L14" s="28"/>
    </row>
    <row r="15" spans="2:46" s="1" customFormat="1" ht="12" customHeight="1" x14ac:dyDescent="0.2">
      <c r="B15" s="28"/>
      <c r="D15" s="25" t="s">
        <v>16</v>
      </c>
      <c r="F15" s="23" t="s">
        <v>1</v>
      </c>
      <c r="I15" s="25" t="s">
        <v>17</v>
      </c>
      <c r="J15" s="23" t="s">
        <v>1</v>
      </c>
      <c r="L15" s="28"/>
    </row>
    <row r="16" spans="2:46" s="1" customFormat="1" ht="12" customHeight="1" x14ac:dyDescent="0.2">
      <c r="B16" s="28"/>
      <c r="D16" s="25" t="s">
        <v>18</v>
      </c>
      <c r="F16" s="23" t="s">
        <v>19</v>
      </c>
      <c r="I16" s="25" t="s">
        <v>20</v>
      </c>
      <c r="J16" s="48" t="str">
        <f>'Rekapitulace stavby'!AN8</f>
        <v>14. 6. 2023</v>
      </c>
      <c r="L16" s="28"/>
    </row>
    <row r="17" spans="2:12" s="1" customFormat="1" ht="10.9" customHeight="1" x14ac:dyDescent="0.2">
      <c r="B17" s="28"/>
      <c r="L17" s="28"/>
    </row>
    <row r="18" spans="2:12" s="1" customFormat="1" ht="12" customHeight="1" x14ac:dyDescent="0.2">
      <c r="B18" s="28"/>
      <c r="D18" s="25" t="s">
        <v>22</v>
      </c>
      <c r="I18" s="25" t="s">
        <v>23</v>
      </c>
      <c r="J18" s="23" t="s">
        <v>1</v>
      </c>
      <c r="L18" s="28"/>
    </row>
    <row r="19" spans="2:12" s="1" customFormat="1" ht="18" customHeight="1" x14ac:dyDescent="0.2">
      <c r="B19" s="28"/>
      <c r="E19" s="23" t="s">
        <v>24</v>
      </c>
      <c r="I19" s="25" t="s">
        <v>25</v>
      </c>
      <c r="J19" s="23" t="s">
        <v>1</v>
      </c>
      <c r="L19" s="28"/>
    </row>
    <row r="20" spans="2:12" s="1" customFormat="1" ht="6.95" customHeight="1" x14ac:dyDescent="0.2">
      <c r="B20" s="28"/>
      <c r="L20" s="28"/>
    </row>
    <row r="21" spans="2:12" s="1" customFormat="1" ht="12" customHeight="1" x14ac:dyDescent="0.2">
      <c r="B21" s="28"/>
      <c r="D21" s="25" t="s">
        <v>26</v>
      </c>
      <c r="I21" s="25" t="s">
        <v>23</v>
      </c>
      <c r="J21" s="23" t="s">
        <v>1</v>
      </c>
      <c r="L21" s="28"/>
    </row>
    <row r="22" spans="2:12" s="1" customFormat="1" ht="18" customHeight="1" x14ac:dyDescent="0.2">
      <c r="B22" s="28"/>
      <c r="E22" s="23" t="s">
        <v>27</v>
      </c>
      <c r="I22" s="25" t="s">
        <v>25</v>
      </c>
      <c r="J22" s="23" t="s">
        <v>1</v>
      </c>
      <c r="L22" s="28"/>
    </row>
    <row r="23" spans="2:12" s="1" customFormat="1" ht="6.95" customHeight="1" x14ac:dyDescent="0.2">
      <c r="B23" s="28"/>
      <c r="L23" s="28"/>
    </row>
    <row r="24" spans="2:12" s="1" customFormat="1" ht="12" customHeight="1" x14ac:dyDescent="0.2">
      <c r="B24" s="28"/>
      <c r="D24" s="25" t="s">
        <v>28</v>
      </c>
      <c r="I24" s="25" t="s">
        <v>23</v>
      </c>
      <c r="J24" s="23" t="s">
        <v>1</v>
      </c>
      <c r="L24" s="28"/>
    </row>
    <row r="25" spans="2:12" s="1" customFormat="1" ht="18" customHeight="1" x14ac:dyDescent="0.2">
      <c r="B25" s="28"/>
      <c r="E25" s="23" t="s">
        <v>29</v>
      </c>
      <c r="I25" s="25" t="s">
        <v>25</v>
      </c>
      <c r="J25" s="23" t="s">
        <v>1</v>
      </c>
      <c r="L25" s="28"/>
    </row>
    <row r="26" spans="2:12" s="1" customFormat="1" ht="6.95" customHeight="1" x14ac:dyDescent="0.2">
      <c r="B26" s="28"/>
      <c r="L26" s="28"/>
    </row>
    <row r="27" spans="2:12" s="1" customFormat="1" ht="12" customHeight="1" x14ac:dyDescent="0.2">
      <c r="B27" s="28"/>
      <c r="D27" s="25" t="s">
        <v>31</v>
      </c>
      <c r="I27" s="25" t="s">
        <v>23</v>
      </c>
      <c r="J27" s="23" t="str">
        <f>IF('Rekapitulace stavby'!AN19="","",'Rekapitulace stavby'!AN19)</f>
        <v/>
      </c>
      <c r="L27" s="28"/>
    </row>
    <row r="28" spans="2:12" s="1" customFormat="1" ht="18" customHeight="1" x14ac:dyDescent="0.2">
      <c r="B28" s="28"/>
      <c r="E28" s="23" t="str">
        <f>IF('Rekapitulace stavby'!E20="","",'Rekapitulace stavby'!E20)</f>
        <v xml:space="preserve"> </v>
      </c>
      <c r="I28" s="25" t="s">
        <v>25</v>
      </c>
      <c r="J28" s="23" t="str">
        <f>IF('Rekapitulace stavby'!AN20="","",'Rekapitulace stavby'!AN20)</f>
        <v/>
      </c>
      <c r="L28" s="28"/>
    </row>
    <row r="29" spans="2:12" s="1" customFormat="1" ht="6.95" customHeight="1" x14ac:dyDescent="0.2">
      <c r="B29" s="28"/>
      <c r="L29" s="28"/>
    </row>
    <row r="30" spans="2:12" s="1" customFormat="1" ht="12" customHeight="1" x14ac:dyDescent="0.2">
      <c r="B30" s="28"/>
      <c r="D30" s="25" t="s">
        <v>32</v>
      </c>
      <c r="L30" s="28"/>
    </row>
    <row r="31" spans="2:12" s="7" customFormat="1" ht="119.25" customHeight="1" x14ac:dyDescent="0.2">
      <c r="B31" s="90"/>
      <c r="E31" s="303" t="s">
        <v>130</v>
      </c>
      <c r="F31" s="303"/>
      <c r="G31" s="303"/>
      <c r="H31" s="303"/>
      <c r="L31" s="90"/>
    </row>
    <row r="32" spans="2:12" s="1" customFormat="1" ht="6.95" customHeight="1" x14ac:dyDescent="0.2">
      <c r="B32" s="28"/>
      <c r="L32" s="28"/>
    </row>
    <row r="33" spans="2:12" s="1" customFormat="1" ht="6.95" customHeight="1" x14ac:dyDescent="0.2">
      <c r="B33" s="28"/>
      <c r="D33" s="49"/>
      <c r="E33" s="49"/>
      <c r="F33" s="49"/>
      <c r="G33" s="49"/>
      <c r="H33" s="49"/>
      <c r="I33" s="49"/>
      <c r="J33" s="49"/>
      <c r="K33" s="49"/>
      <c r="L33" s="28"/>
    </row>
    <row r="34" spans="2:12" s="1" customFormat="1" ht="25.35" customHeight="1" x14ac:dyDescent="0.2">
      <c r="B34" s="28"/>
      <c r="D34" s="91" t="s">
        <v>34</v>
      </c>
      <c r="J34" s="62">
        <f>ROUND(J130, 2)</f>
        <v>0</v>
      </c>
      <c r="L34" s="28"/>
    </row>
    <row r="35" spans="2:12" s="1" customFormat="1" ht="6.95" customHeight="1" x14ac:dyDescent="0.2">
      <c r="B35" s="28"/>
      <c r="D35" s="49"/>
      <c r="E35" s="49"/>
      <c r="F35" s="49"/>
      <c r="G35" s="49"/>
      <c r="H35" s="49"/>
      <c r="I35" s="49"/>
      <c r="J35" s="49"/>
      <c r="K35" s="49"/>
      <c r="L35" s="28"/>
    </row>
    <row r="36" spans="2:12" s="1" customFormat="1" ht="14.45" customHeight="1" x14ac:dyDescent="0.2">
      <c r="B36" s="28"/>
      <c r="F36" s="31" t="s">
        <v>36</v>
      </c>
      <c r="I36" s="31" t="s">
        <v>35</v>
      </c>
      <c r="J36" s="31" t="s">
        <v>37</v>
      </c>
      <c r="L36" s="28"/>
    </row>
    <row r="37" spans="2:12" s="1" customFormat="1" ht="14.45" customHeight="1" x14ac:dyDescent="0.2">
      <c r="B37" s="28"/>
      <c r="D37" s="51" t="s">
        <v>38</v>
      </c>
      <c r="E37" s="25" t="s">
        <v>39</v>
      </c>
      <c r="F37" s="81">
        <f>ROUND((SUM(BE130:BE160)),  2)</f>
        <v>0</v>
      </c>
      <c r="I37" s="92">
        <v>0.21</v>
      </c>
      <c r="J37" s="81">
        <f>ROUND(((SUM(BE130:BE160))*I37),  2)</f>
        <v>0</v>
      </c>
      <c r="L37" s="28"/>
    </row>
    <row r="38" spans="2:12" s="1" customFormat="1" ht="14.45" customHeight="1" x14ac:dyDescent="0.2">
      <c r="B38" s="28"/>
      <c r="E38" s="25" t="s">
        <v>40</v>
      </c>
      <c r="F38" s="81">
        <f>ROUND((SUM(BF130:BF160)),  2)</f>
        <v>0</v>
      </c>
      <c r="I38" s="92">
        <v>0.15</v>
      </c>
      <c r="J38" s="81">
        <f>ROUND(((SUM(BF130:BF160))*I38),  2)</f>
        <v>0</v>
      </c>
      <c r="L38" s="28"/>
    </row>
    <row r="39" spans="2:12" s="1" customFormat="1" ht="14.45" hidden="1" customHeight="1" x14ac:dyDescent="0.2">
      <c r="B39" s="28"/>
      <c r="E39" s="25" t="s">
        <v>41</v>
      </c>
      <c r="F39" s="81">
        <f>ROUND((SUM(BG130:BG160)),  2)</f>
        <v>0</v>
      </c>
      <c r="I39" s="92">
        <v>0.21</v>
      </c>
      <c r="J39" s="81">
        <f>0</f>
        <v>0</v>
      </c>
      <c r="L39" s="28"/>
    </row>
    <row r="40" spans="2:12" s="1" customFormat="1" ht="14.45" hidden="1" customHeight="1" x14ac:dyDescent="0.2">
      <c r="B40" s="28"/>
      <c r="E40" s="25" t="s">
        <v>42</v>
      </c>
      <c r="F40" s="81">
        <f>ROUND((SUM(BH130:BH160)),  2)</f>
        <v>0</v>
      </c>
      <c r="I40" s="92">
        <v>0.15</v>
      </c>
      <c r="J40" s="81">
        <f>0</f>
        <v>0</v>
      </c>
      <c r="L40" s="28"/>
    </row>
    <row r="41" spans="2:12" s="1" customFormat="1" ht="14.45" hidden="1" customHeight="1" x14ac:dyDescent="0.2">
      <c r="B41" s="28"/>
      <c r="E41" s="25" t="s">
        <v>43</v>
      </c>
      <c r="F41" s="81">
        <f>ROUND((SUM(BI130:BI160)),  2)</f>
        <v>0</v>
      </c>
      <c r="I41" s="92">
        <v>0</v>
      </c>
      <c r="J41" s="81">
        <f>0</f>
        <v>0</v>
      </c>
      <c r="L41" s="28"/>
    </row>
    <row r="42" spans="2:12" s="1" customFormat="1" ht="6.95" customHeight="1" x14ac:dyDescent="0.2">
      <c r="B42" s="28"/>
      <c r="L42" s="28"/>
    </row>
    <row r="43" spans="2:12" s="1" customFormat="1" ht="25.35" customHeight="1" x14ac:dyDescent="0.2">
      <c r="B43" s="28"/>
      <c r="C43" s="93"/>
      <c r="D43" s="94" t="s">
        <v>44</v>
      </c>
      <c r="E43" s="53"/>
      <c r="F43" s="53"/>
      <c r="G43" s="95" t="s">
        <v>45</v>
      </c>
      <c r="H43" s="96" t="s">
        <v>46</v>
      </c>
      <c r="I43" s="53"/>
      <c r="J43" s="97">
        <f>SUM(J34:J41)</f>
        <v>0</v>
      </c>
      <c r="K43" s="98"/>
      <c r="L43" s="28"/>
    </row>
    <row r="44" spans="2:12" s="1" customFormat="1" ht="14.45" customHeight="1" x14ac:dyDescent="0.2">
      <c r="B44" s="28"/>
      <c r="L44" s="28"/>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ht="14.45" customHeight="1" x14ac:dyDescent="0.2">
      <c r="B49" s="19"/>
      <c r="L49" s="19"/>
    </row>
    <row r="50" spans="2:12" s="1" customFormat="1" ht="14.45" customHeight="1" x14ac:dyDescent="0.2">
      <c r="B50" s="28"/>
      <c r="D50" s="37" t="s">
        <v>47</v>
      </c>
      <c r="E50" s="38"/>
      <c r="F50" s="38"/>
      <c r="G50" s="37" t="s">
        <v>48</v>
      </c>
      <c r="H50" s="38"/>
      <c r="I50" s="38"/>
      <c r="J50" s="38"/>
      <c r="K50" s="38"/>
      <c r="L50" s="28"/>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x14ac:dyDescent="0.2">
      <c r="B60" s="19"/>
      <c r="L60" s="19"/>
    </row>
    <row r="61" spans="2:12" s="1" customFormat="1" ht="12.75" x14ac:dyDescent="0.2">
      <c r="B61" s="28"/>
      <c r="D61" s="39" t="s">
        <v>49</v>
      </c>
      <c r="E61" s="30"/>
      <c r="F61" s="99" t="s">
        <v>50</v>
      </c>
      <c r="G61" s="39" t="s">
        <v>49</v>
      </c>
      <c r="H61" s="30"/>
      <c r="I61" s="30"/>
      <c r="J61" s="100" t="s">
        <v>50</v>
      </c>
      <c r="K61" s="30"/>
      <c r="L61" s="28"/>
    </row>
    <row r="62" spans="2:12" x14ac:dyDescent="0.2">
      <c r="B62" s="19"/>
      <c r="L62" s="19"/>
    </row>
    <row r="63" spans="2:12" x14ac:dyDescent="0.2">
      <c r="B63" s="19"/>
      <c r="L63" s="19"/>
    </row>
    <row r="64" spans="2:12" x14ac:dyDescent="0.2">
      <c r="B64" s="19"/>
      <c r="L64" s="19"/>
    </row>
    <row r="65" spans="2:12" s="1" customFormat="1" ht="12.75" x14ac:dyDescent="0.2">
      <c r="B65" s="28"/>
      <c r="D65" s="37" t="s">
        <v>51</v>
      </c>
      <c r="E65" s="38"/>
      <c r="F65" s="38"/>
      <c r="G65" s="37" t="s">
        <v>52</v>
      </c>
      <c r="H65" s="38"/>
      <c r="I65" s="38"/>
      <c r="J65" s="38"/>
      <c r="K65" s="38"/>
      <c r="L65" s="28"/>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x14ac:dyDescent="0.2">
      <c r="B75" s="19"/>
      <c r="L75" s="19"/>
    </row>
    <row r="76" spans="2:12" s="1" customFormat="1" ht="12.75" x14ac:dyDescent="0.2">
      <c r="B76" s="28"/>
      <c r="D76" s="39" t="s">
        <v>49</v>
      </c>
      <c r="E76" s="30"/>
      <c r="F76" s="99" t="s">
        <v>50</v>
      </c>
      <c r="G76" s="39" t="s">
        <v>49</v>
      </c>
      <c r="H76" s="30"/>
      <c r="I76" s="30"/>
      <c r="J76" s="100" t="s">
        <v>50</v>
      </c>
      <c r="K76" s="30"/>
      <c r="L76" s="28"/>
    </row>
    <row r="77" spans="2:12" s="1" customFormat="1" ht="14.45" customHeight="1" x14ac:dyDescent="0.2">
      <c r="B77" s="40"/>
      <c r="C77" s="41"/>
      <c r="D77" s="41"/>
      <c r="E77" s="41"/>
      <c r="F77" s="41"/>
      <c r="G77" s="41"/>
      <c r="H77" s="41"/>
      <c r="I77" s="41"/>
      <c r="J77" s="41"/>
      <c r="K77" s="41"/>
      <c r="L77" s="28"/>
    </row>
    <row r="81" spans="2:12" s="1" customFormat="1" ht="6.95" customHeight="1" x14ac:dyDescent="0.2">
      <c r="B81" s="42"/>
      <c r="C81" s="43"/>
      <c r="D81" s="43"/>
      <c r="E81" s="43"/>
      <c r="F81" s="43"/>
      <c r="G81" s="43"/>
      <c r="H81" s="43"/>
      <c r="I81" s="43"/>
      <c r="J81" s="43"/>
      <c r="K81" s="43"/>
      <c r="L81" s="28"/>
    </row>
    <row r="82" spans="2:12" s="1" customFormat="1" ht="24.95" customHeight="1" x14ac:dyDescent="0.2">
      <c r="B82" s="28"/>
      <c r="C82" s="20" t="s">
        <v>131</v>
      </c>
      <c r="L82" s="28"/>
    </row>
    <row r="83" spans="2:12" s="1" customFormat="1" ht="6.95" customHeight="1" x14ac:dyDescent="0.2">
      <c r="B83" s="28"/>
      <c r="L83" s="28"/>
    </row>
    <row r="84" spans="2:12" s="1" customFormat="1" ht="12" customHeight="1" x14ac:dyDescent="0.2">
      <c r="B84" s="28"/>
      <c r="C84" s="25" t="s">
        <v>14</v>
      </c>
      <c r="L84" s="28"/>
    </row>
    <row r="85" spans="2:12" s="1" customFormat="1" ht="16.5" customHeight="1" x14ac:dyDescent="0.2">
      <c r="B85" s="28"/>
      <c r="E85" s="340" t="str">
        <f>E7</f>
        <v>NOVÝ ZDROJ KYSLÍKU</v>
      </c>
      <c r="F85" s="341"/>
      <c r="G85" s="341"/>
      <c r="H85" s="341"/>
      <c r="L85" s="28"/>
    </row>
    <row r="86" spans="2:12" ht="12" customHeight="1" x14ac:dyDescent="0.2">
      <c r="B86" s="19"/>
      <c r="C86" s="25" t="s">
        <v>124</v>
      </c>
      <c r="L86" s="19"/>
    </row>
    <row r="87" spans="2:12" ht="16.5" customHeight="1" x14ac:dyDescent="0.2">
      <c r="B87" s="19"/>
      <c r="E87" s="340" t="s">
        <v>125</v>
      </c>
      <c r="F87" s="301"/>
      <c r="G87" s="301"/>
      <c r="H87" s="301"/>
      <c r="L87" s="19"/>
    </row>
    <row r="88" spans="2:12" ht="12" customHeight="1" x14ac:dyDescent="0.2">
      <c r="B88" s="19"/>
      <c r="C88" s="25" t="s">
        <v>126</v>
      </c>
      <c r="L88" s="19"/>
    </row>
    <row r="89" spans="2:12" s="1" customFormat="1" ht="16.5" customHeight="1" x14ac:dyDescent="0.2">
      <c r="B89" s="28"/>
      <c r="E89" s="325" t="s">
        <v>127</v>
      </c>
      <c r="F89" s="339"/>
      <c r="G89" s="339"/>
      <c r="H89" s="339"/>
      <c r="L89" s="28"/>
    </row>
    <row r="90" spans="2:12" s="1" customFormat="1" ht="12" customHeight="1" x14ac:dyDescent="0.2">
      <c r="B90" s="28"/>
      <c r="C90" s="25" t="s">
        <v>128</v>
      </c>
      <c r="L90" s="28"/>
    </row>
    <row r="91" spans="2:12" s="1" customFormat="1" ht="16.5" customHeight="1" x14ac:dyDescent="0.2">
      <c r="B91" s="28"/>
      <c r="E91" s="326" t="str">
        <f>E13</f>
        <v xml:space="preserve">1 - Bourací a demoliční práce </v>
      </c>
      <c r="F91" s="339"/>
      <c r="G91" s="339"/>
      <c r="H91" s="339"/>
      <c r="L91" s="28"/>
    </row>
    <row r="92" spans="2:12" s="1" customFormat="1" ht="6.95" customHeight="1" x14ac:dyDescent="0.2">
      <c r="B92" s="28"/>
      <c r="L92" s="28"/>
    </row>
    <row r="93" spans="2:12" s="1" customFormat="1" ht="12" customHeight="1" x14ac:dyDescent="0.2">
      <c r="B93" s="28"/>
      <c r="C93" s="25" t="s">
        <v>18</v>
      </c>
      <c r="F93" s="23" t="str">
        <f>F16</f>
        <v xml:space="preserve"> </v>
      </c>
      <c r="I93" s="25" t="s">
        <v>20</v>
      </c>
      <c r="J93" s="48" t="str">
        <f>IF(J16="","",J16)</f>
        <v>14. 6. 2023</v>
      </c>
      <c r="L93" s="28"/>
    </row>
    <row r="94" spans="2:12" s="1" customFormat="1" ht="6.95" customHeight="1" x14ac:dyDescent="0.2">
      <c r="B94" s="28"/>
      <c r="L94" s="28"/>
    </row>
    <row r="95" spans="2:12" s="1" customFormat="1" ht="15.2" customHeight="1" x14ac:dyDescent="0.2">
      <c r="B95" s="28"/>
      <c r="C95" s="25" t="s">
        <v>22</v>
      </c>
      <c r="F95" s="23" t="str">
        <f>E19</f>
        <v>KRÁLOVÉHRADECKÝ KRAJ</v>
      </c>
      <c r="I95" s="25" t="s">
        <v>28</v>
      </c>
      <c r="J95" s="26" t="str">
        <f>E25</f>
        <v>KANIA a.s.</v>
      </c>
      <c r="L95" s="28"/>
    </row>
    <row r="96" spans="2:12" s="1" customFormat="1" ht="15.2" customHeight="1" x14ac:dyDescent="0.2">
      <c r="B96" s="28"/>
      <c r="C96" s="25" t="s">
        <v>26</v>
      </c>
      <c r="F96" s="23" t="str">
        <f>IF(E22="","",E22)</f>
        <v>Na základě výběrového řízení</v>
      </c>
      <c r="I96" s="25" t="s">
        <v>31</v>
      </c>
      <c r="J96" s="26" t="str">
        <f>E28</f>
        <v xml:space="preserve"> </v>
      </c>
      <c r="L96" s="28"/>
    </row>
    <row r="97" spans="2:47" s="1" customFormat="1" ht="10.35" customHeight="1" x14ac:dyDescent="0.2">
      <c r="B97" s="28"/>
      <c r="L97" s="28"/>
    </row>
    <row r="98" spans="2:47" s="1" customFormat="1" ht="29.25" customHeight="1" x14ac:dyDescent="0.2">
      <c r="B98" s="28"/>
      <c r="C98" s="101" t="s">
        <v>132</v>
      </c>
      <c r="D98" s="93"/>
      <c r="E98" s="93"/>
      <c r="F98" s="93"/>
      <c r="G98" s="93"/>
      <c r="H98" s="93"/>
      <c r="I98" s="93"/>
      <c r="J98" s="102" t="s">
        <v>133</v>
      </c>
      <c r="K98" s="93"/>
      <c r="L98" s="28"/>
    </row>
    <row r="99" spans="2:47" s="1" customFormat="1" ht="10.35" customHeight="1" x14ac:dyDescent="0.2">
      <c r="B99" s="28"/>
      <c r="L99" s="28"/>
    </row>
    <row r="100" spans="2:47" s="1" customFormat="1" ht="22.9" customHeight="1" x14ac:dyDescent="0.2">
      <c r="B100" s="28"/>
      <c r="C100" s="103" t="s">
        <v>134</v>
      </c>
      <c r="J100" s="62">
        <f>J130</f>
        <v>0</v>
      </c>
      <c r="L100" s="28"/>
      <c r="AU100" s="16" t="s">
        <v>135</v>
      </c>
    </row>
    <row r="101" spans="2:47" s="8" customFormat="1" ht="24.95" customHeight="1" x14ac:dyDescent="0.2">
      <c r="B101" s="104"/>
      <c r="D101" s="105" t="s">
        <v>136</v>
      </c>
      <c r="E101" s="106"/>
      <c r="F101" s="106"/>
      <c r="G101" s="106"/>
      <c r="H101" s="106"/>
      <c r="I101" s="106"/>
      <c r="J101" s="107">
        <f>J131</f>
        <v>0</v>
      </c>
      <c r="L101" s="104"/>
    </row>
    <row r="102" spans="2:47" s="9" customFormat="1" ht="19.899999999999999" customHeight="1" x14ac:dyDescent="0.2">
      <c r="B102" s="108"/>
      <c r="D102" s="109" t="s">
        <v>137</v>
      </c>
      <c r="E102" s="110"/>
      <c r="F102" s="110"/>
      <c r="G102" s="110"/>
      <c r="H102" s="110"/>
      <c r="I102" s="110"/>
      <c r="J102" s="111">
        <f>J132</f>
        <v>0</v>
      </c>
      <c r="L102" s="108"/>
    </row>
    <row r="103" spans="2:47" s="9" customFormat="1" ht="19.899999999999999" customHeight="1" x14ac:dyDescent="0.2">
      <c r="B103" s="108"/>
      <c r="D103" s="109" t="s">
        <v>138</v>
      </c>
      <c r="E103" s="110"/>
      <c r="F103" s="110"/>
      <c r="G103" s="110"/>
      <c r="H103" s="110"/>
      <c r="I103" s="110"/>
      <c r="J103" s="111">
        <f>J136</f>
        <v>0</v>
      </c>
      <c r="L103" s="108"/>
    </row>
    <row r="104" spans="2:47" s="9" customFormat="1" ht="19.899999999999999" customHeight="1" x14ac:dyDescent="0.2">
      <c r="B104" s="108"/>
      <c r="D104" s="109" t="s">
        <v>139</v>
      </c>
      <c r="E104" s="110"/>
      <c r="F104" s="110"/>
      <c r="G104" s="110"/>
      <c r="H104" s="110"/>
      <c r="I104" s="110"/>
      <c r="J104" s="111">
        <f>J145</f>
        <v>0</v>
      </c>
      <c r="L104" s="108"/>
    </row>
    <row r="105" spans="2:47" s="8" customFormat="1" ht="24.95" customHeight="1" x14ac:dyDescent="0.2">
      <c r="B105" s="104"/>
      <c r="D105" s="105" t="s">
        <v>140</v>
      </c>
      <c r="E105" s="106"/>
      <c r="F105" s="106"/>
      <c r="G105" s="106"/>
      <c r="H105" s="106"/>
      <c r="I105" s="106"/>
      <c r="J105" s="107">
        <f>J153</f>
        <v>0</v>
      </c>
      <c r="L105" s="104"/>
    </row>
    <row r="106" spans="2:47" s="9" customFormat="1" ht="19.899999999999999" customHeight="1" x14ac:dyDescent="0.2">
      <c r="B106" s="108"/>
      <c r="D106" s="109" t="s">
        <v>141</v>
      </c>
      <c r="E106" s="110"/>
      <c r="F106" s="110"/>
      <c r="G106" s="110"/>
      <c r="H106" s="110"/>
      <c r="I106" s="110"/>
      <c r="J106" s="111">
        <f>J154</f>
        <v>0</v>
      </c>
      <c r="L106" s="108"/>
    </row>
    <row r="107" spans="2:47" s="1" customFormat="1" ht="21.75" customHeight="1" x14ac:dyDescent="0.2">
      <c r="B107" s="28"/>
      <c r="L107" s="28"/>
    </row>
    <row r="108" spans="2:47" s="1" customFormat="1" ht="6.95" customHeight="1" x14ac:dyDescent="0.2">
      <c r="B108" s="40"/>
      <c r="C108" s="41"/>
      <c r="D108" s="41"/>
      <c r="E108" s="41"/>
      <c r="F108" s="41"/>
      <c r="G108" s="41"/>
      <c r="H108" s="41"/>
      <c r="I108" s="41"/>
      <c r="J108" s="41"/>
      <c r="K108" s="41"/>
      <c r="L108" s="28"/>
    </row>
    <row r="112" spans="2:47" s="1" customFormat="1" ht="6.95" customHeight="1" x14ac:dyDescent="0.2">
      <c r="B112" s="42"/>
      <c r="C112" s="43"/>
      <c r="D112" s="43"/>
      <c r="E112" s="43"/>
      <c r="F112" s="43"/>
      <c r="G112" s="43"/>
      <c r="H112" s="43"/>
      <c r="I112" s="43"/>
      <c r="J112" s="43"/>
      <c r="K112" s="43"/>
      <c r="L112" s="28"/>
    </row>
    <row r="113" spans="2:12" s="1" customFormat="1" ht="24.95" customHeight="1" x14ac:dyDescent="0.2">
      <c r="B113" s="28"/>
      <c r="C113" s="20" t="s">
        <v>142</v>
      </c>
      <c r="L113" s="28"/>
    </row>
    <row r="114" spans="2:12" s="1" customFormat="1" ht="6.95" customHeight="1" x14ac:dyDescent="0.2">
      <c r="B114" s="28"/>
      <c r="L114" s="28"/>
    </row>
    <row r="115" spans="2:12" s="1" customFormat="1" ht="12" customHeight="1" x14ac:dyDescent="0.2">
      <c r="B115" s="28"/>
      <c r="C115" s="25" t="s">
        <v>14</v>
      </c>
      <c r="L115" s="28"/>
    </row>
    <row r="116" spans="2:12" s="1" customFormat="1" ht="16.5" customHeight="1" x14ac:dyDescent="0.2">
      <c r="B116" s="28"/>
      <c r="E116" s="340" t="str">
        <f>E7</f>
        <v>NOVÝ ZDROJ KYSLÍKU</v>
      </c>
      <c r="F116" s="341"/>
      <c r="G116" s="341"/>
      <c r="H116" s="341"/>
      <c r="L116" s="28"/>
    </row>
    <row r="117" spans="2:12" ht="12" customHeight="1" x14ac:dyDescent="0.2">
      <c r="B117" s="19"/>
      <c r="C117" s="25" t="s">
        <v>124</v>
      </c>
      <c r="L117" s="19"/>
    </row>
    <row r="118" spans="2:12" ht="16.5" customHeight="1" x14ac:dyDescent="0.2">
      <c r="B118" s="19"/>
      <c r="E118" s="340" t="s">
        <v>125</v>
      </c>
      <c r="F118" s="301"/>
      <c r="G118" s="301"/>
      <c r="H118" s="301"/>
      <c r="L118" s="19"/>
    </row>
    <row r="119" spans="2:12" ht="12" customHeight="1" x14ac:dyDescent="0.2">
      <c r="B119" s="19"/>
      <c r="C119" s="25" t="s">
        <v>126</v>
      </c>
      <c r="L119" s="19"/>
    </row>
    <row r="120" spans="2:12" s="1" customFormat="1" ht="16.5" customHeight="1" x14ac:dyDescent="0.2">
      <c r="B120" s="28"/>
      <c r="E120" s="325" t="s">
        <v>127</v>
      </c>
      <c r="F120" s="339"/>
      <c r="G120" s="339"/>
      <c r="H120" s="339"/>
      <c r="L120" s="28"/>
    </row>
    <row r="121" spans="2:12" s="1" customFormat="1" ht="12" customHeight="1" x14ac:dyDescent="0.2">
      <c r="B121" s="28"/>
      <c r="C121" s="25" t="s">
        <v>128</v>
      </c>
      <c r="L121" s="28"/>
    </row>
    <row r="122" spans="2:12" s="1" customFormat="1" ht="16.5" customHeight="1" x14ac:dyDescent="0.2">
      <c r="B122" s="28"/>
      <c r="E122" s="326" t="str">
        <f>E13</f>
        <v xml:space="preserve">1 - Bourací a demoliční práce </v>
      </c>
      <c r="F122" s="339"/>
      <c r="G122" s="339"/>
      <c r="H122" s="339"/>
      <c r="L122" s="28"/>
    </row>
    <row r="123" spans="2:12" s="1" customFormat="1" ht="6.95" customHeight="1" x14ac:dyDescent="0.2">
      <c r="B123" s="28"/>
      <c r="L123" s="28"/>
    </row>
    <row r="124" spans="2:12" s="1" customFormat="1" ht="12" customHeight="1" x14ac:dyDescent="0.2">
      <c r="B124" s="28"/>
      <c r="C124" s="25" t="s">
        <v>18</v>
      </c>
      <c r="F124" s="23" t="str">
        <f>F16</f>
        <v xml:space="preserve"> </v>
      </c>
      <c r="I124" s="25" t="s">
        <v>20</v>
      </c>
      <c r="J124" s="48" t="str">
        <f>IF(J16="","",J16)</f>
        <v>14. 6. 2023</v>
      </c>
      <c r="L124" s="28"/>
    </row>
    <row r="125" spans="2:12" s="1" customFormat="1" ht="6.95" customHeight="1" x14ac:dyDescent="0.2">
      <c r="B125" s="28"/>
      <c r="L125" s="28"/>
    </row>
    <row r="126" spans="2:12" s="1" customFormat="1" ht="15.2" customHeight="1" x14ac:dyDescent="0.2">
      <c r="B126" s="28"/>
      <c r="C126" s="25" t="s">
        <v>22</v>
      </c>
      <c r="F126" s="23" t="str">
        <f>E19</f>
        <v>KRÁLOVÉHRADECKÝ KRAJ</v>
      </c>
      <c r="I126" s="25" t="s">
        <v>28</v>
      </c>
      <c r="J126" s="26" t="str">
        <f>E25</f>
        <v>KANIA a.s.</v>
      </c>
      <c r="L126" s="28"/>
    </row>
    <row r="127" spans="2:12" s="1" customFormat="1" ht="15.2" customHeight="1" x14ac:dyDescent="0.2">
      <c r="B127" s="28"/>
      <c r="C127" s="25" t="s">
        <v>26</v>
      </c>
      <c r="F127" s="23" t="str">
        <f>IF(E22="","",E22)</f>
        <v>Na základě výběrového řízení</v>
      </c>
      <c r="I127" s="25" t="s">
        <v>31</v>
      </c>
      <c r="J127" s="26" t="str">
        <f>E28</f>
        <v xml:space="preserve"> </v>
      </c>
      <c r="L127" s="28"/>
    </row>
    <row r="128" spans="2:12" s="1" customFormat="1" ht="10.35" customHeight="1" x14ac:dyDescent="0.2">
      <c r="B128" s="28"/>
      <c r="L128" s="28"/>
    </row>
    <row r="129" spans="2:65" s="10" customFormat="1" ht="29.25" customHeight="1" x14ac:dyDescent="0.2">
      <c r="B129" s="112"/>
      <c r="C129" s="113" t="s">
        <v>143</v>
      </c>
      <c r="D129" s="114" t="s">
        <v>59</v>
      </c>
      <c r="E129" s="114" t="s">
        <v>55</v>
      </c>
      <c r="F129" s="114" t="s">
        <v>56</v>
      </c>
      <c r="G129" s="114" t="s">
        <v>144</v>
      </c>
      <c r="H129" s="114" t="s">
        <v>145</v>
      </c>
      <c r="I129" s="114" t="s">
        <v>146</v>
      </c>
      <c r="J129" s="114" t="s">
        <v>133</v>
      </c>
      <c r="K129" s="115" t="s">
        <v>147</v>
      </c>
      <c r="L129" s="112"/>
      <c r="M129" s="55" t="s">
        <v>1</v>
      </c>
      <c r="N129" s="56" t="s">
        <v>38</v>
      </c>
      <c r="O129" s="56" t="s">
        <v>148</v>
      </c>
      <c r="P129" s="56" t="s">
        <v>149</v>
      </c>
      <c r="Q129" s="56" t="s">
        <v>150</v>
      </c>
      <c r="R129" s="56" t="s">
        <v>151</v>
      </c>
      <c r="S129" s="56" t="s">
        <v>152</v>
      </c>
      <c r="T129" s="57" t="s">
        <v>153</v>
      </c>
    </row>
    <row r="130" spans="2:65" s="1" customFormat="1" ht="22.9" customHeight="1" x14ac:dyDescent="0.25">
      <c r="B130" s="28"/>
      <c r="C130" s="60" t="s">
        <v>154</v>
      </c>
      <c r="J130" s="116">
        <f>BK130</f>
        <v>0</v>
      </c>
      <c r="L130" s="28"/>
      <c r="M130" s="58"/>
      <c r="N130" s="49"/>
      <c r="O130" s="49"/>
      <c r="P130" s="117">
        <f>P131+P153</f>
        <v>290.38246199999998</v>
      </c>
      <c r="Q130" s="49"/>
      <c r="R130" s="117">
        <f>R131+R153</f>
        <v>6.4999999999999997E-3</v>
      </c>
      <c r="S130" s="49"/>
      <c r="T130" s="118">
        <f>T131+T153</f>
        <v>51.839748</v>
      </c>
      <c r="AT130" s="16" t="s">
        <v>73</v>
      </c>
      <c r="AU130" s="16" t="s">
        <v>135</v>
      </c>
      <c r="BK130" s="119">
        <f>BK131+BK153</f>
        <v>0</v>
      </c>
    </row>
    <row r="131" spans="2:65" s="11" customFormat="1" ht="25.9" customHeight="1" x14ac:dyDescent="0.2">
      <c r="B131" s="120"/>
      <c r="D131" s="121" t="s">
        <v>73</v>
      </c>
      <c r="E131" s="122" t="s">
        <v>155</v>
      </c>
      <c r="F131" s="122" t="s">
        <v>156</v>
      </c>
      <c r="J131" s="123">
        <f>BK131</f>
        <v>0</v>
      </c>
      <c r="L131" s="120"/>
      <c r="M131" s="124"/>
      <c r="P131" s="125">
        <f>P132+P136+P145</f>
        <v>285.55993799999999</v>
      </c>
      <c r="R131" s="125">
        <f>R132+R136+R145</f>
        <v>6.4999999999999997E-3</v>
      </c>
      <c r="T131" s="126">
        <f>T132+T136+T145</f>
        <v>51.761915999999999</v>
      </c>
      <c r="AR131" s="121" t="s">
        <v>81</v>
      </c>
      <c r="AT131" s="127" t="s">
        <v>73</v>
      </c>
      <c r="AU131" s="127" t="s">
        <v>74</v>
      </c>
      <c r="AY131" s="121" t="s">
        <v>157</v>
      </c>
      <c r="BK131" s="128">
        <f>BK132+BK136+BK145</f>
        <v>0</v>
      </c>
    </row>
    <row r="132" spans="2:65" s="11" customFormat="1" ht="22.9" customHeight="1" x14ac:dyDescent="0.2">
      <c r="B132" s="120"/>
      <c r="D132" s="121" t="s">
        <v>73</v>
      </c>
      <c r="E132" s="129" t="s">
        <v>158</v>
      </c>
      <c r="F132" s="129" t="s">
        <v>159</v>
      </c>
      <c r="J132" s="130">
        <f>BK132</f>
        <v>0</v>
      </c>
      <c r="L132" s="120"/>
      <c r="M132" s="124"/>
      <c r="P132" s="125">
        <f>SUM(P133:P135)</f>
        <v>28.476000000000003</v>
      </c>
      <c r="R132" s="125">
        <f>SUM(R133:R135)</f>
        <v>0</v>
      </c>
      <c r="T132" s="126">
        <f>SUM(T133:T135)</f>
        <v>2.88</v>
      </c>
      <c r="AR132" s="121" t="s">
        <v>81</v>
      </c>
      <c r="AT132" s="127" t="s">
        <v>73</v>
      </c>
      <c r="AU132" s="127" t="s">
        <v>81</v>
      </c>
      <c r="AY132" s="121" t="s">
        <v>157</v>
      </c>
      <c r="BK132" s="128">
        <f>SUM(BK133:BK135)</f>
        <v>0</v>
      </c>
    </row>
    <row r="133" spans="2:65" s="1" customFormat="1" ht="16.5" customHeight="1" x14ac:dyDescent="0.2">
      <c r="B133" s="131"/>
      <c r="C133" s="132" t="s">
        <v>1479</v>
      </c>
      <c r="D133" s="132" t="s">
        <v>160</v>
      </c>
      <c r="E133" s="133" t="s">
        <v>161</v>
      </c>
      <c r="F133" s="134" t="s">
        <v>162</v>
      </c>
      <c r="G133" s="135" t="s">
        <v>163</v>
      </c>
      <c r="H133" s="136">
        <v>1</v>
      </c>
      <c r="I133" s="137"/>
      <c r="J133" s="137">
        <f>ROUND(I133*H133,2)</f>
        <v>0</v>
      </c>
      <c r="K133" s="134" t="s">
        <v>164</v>
      </c>
      <c r="L133" s="28"/>
      <c r="M133" s="138" t="s">
        <v>1</v>
      </c>
      <c r="N133" s="139" t="s">
        <v>39</v>
      </c>
      <c r="O133" s="140">
        <v>0</v>
      </c>
      <c r="P133" s="140">
        <f>O133*H133</f>
        <v>0</v>
      </c>
      <c r="Q133" s="140">
        <v>0</v>
      </c>
      <c r="R133" s="140">
        <f>Q133*H133</f>
        <v>0</v>
      </c>
      <c r="S133" s="140">
        <v>0</v>
      </c>
      <c r="T133" s="141">
        <f>S133*H133</f>
        <v>0</v>
      </c>
      <c r="AR133" s="142" t="s">
        <v>165</v>
      </c>
      <c r="AT133" s="142" t="s">
        <v>160</v>
      </c>
      <c r="AU133" s="142" t="s">
        <v>83</v>
      </c>
      <c r="AY133" s="16" t="s">
        <v>157</v>
      </c>
      <c r="BE133" s="143">
        <f>IF(N133="základní",J133,0)</f>
        <v>0</v>
      </c>
      <c r="BF133" s="143">
        <f>IF(N133="snížená",J133,0)</f>
        <v>0</v>
      </c>
      <c r="BG133" s="143">
        <f>IF(N133="zákl. přenesená",J133,0)</f>
        <v>0</v>
      </c>
      <c r="BH133" s="143">
        <f>IF(N133="sníž. přenesená",J133,0)</f>
        <v>0</v>
      </c>
      <c r="BI133" s="143">
        <f>IF(N133="nulová",J133,0)</f>
        <v>0</v>
      </c>
      <c r="BJ133" s="16" t="s">
        <v>81</v>
      </c>
      <c r="BK133" s="143">
        <f>ROUND(I133*H133,2)</f>
        <v>0</v>
      </c>
      <c r="BL133" s="16" t="s">
        <v>165</v>
      </c>
      <c r="BM133" s="142" t="s">
        <v>166</v>
      </c>
    </row>
    <row r="134" spans="2:65" s="1" customFormat="1" ht="78" x14ac:dyDescent="0.2">
      <c r="B134" s="28"/>
      <c r="D134" s="144" t="s">
        <v>167</v>
      </c>
      <c r="F134" s="145" t="s">
        <v>168</v>
      </c>
      <c r="L134" s="28"/>
      <c r="M134" s="146"/>
      <c r="T134" s="52"/>
      <c r="AT134" s="16" t="s">
        <v>167</v>
      </c>
      <c r="AU134" s="16" t="s">
        <v>83</v>
      </c>
    </row>
    <row r="135" spans="2:65" s="1" customFormat="1" ht="16.5" customHeight="1" x14ac:dyDescent="0.2">
      <c r="B135" s="131"/>
      <c r="C135" s="132" t="s">
        <v>1479</v>
      </c>
      <c r="D135" s="132" t="s">
        <v>160</v>
      </c>
      <c r="E135" s="133" t="s">
        <v>169</v>
      </c>
      <c r="F135" s="134" t="s">
        <v>170</v>
      </c>
      <c r="G135" s="135" t="s">
        <v>171</v>
      </c>
      <c r="H135" s="136">
        <v>1.5</v>
      </c>
      <c r="I135" s="137"/>
      <c r="J135" s="137">
        <f>ROUND(I135*H135,2)</f>
        <v>0</v>
      </c>
      <c r="K135" s="134" t="s">
        <v>172</v>
      </c>
      <c r="L135" s="28"/>
      <c r="M135" s="138" t="s">
        <v>1</v>
      </c>
      <c r="N135" s="139" t="s">
        <v>39</v>
      </c>
      <c r="O135" s="140">
        <v>18.984000000000002</v>
      </c>
      <c r="P135" s="140">
        <f>O135*H135</f>
        <v>28.476000000000003</v>
      </c>
      <c r="Q135" s="140">
        <v>0</v>
      </c>
      <c r="R135" s="140">
        <f>Q135*H135</f>
        <v>0</v>
      </c>
      <c r="S135" s="140">
        <v>1.92</v>
      </c>
      <c r="T135" s="141">
        <f>S135*H135</f>
        <v>2.88</v>
      </c>
      <c r="AR135" s="142" t="s">
        <v>165</v>
      </c>
      <c r="AT135" s="142" t="s">
        <v>160</v>
      </c>
      <c r="AU135" s="142" t="s">
        <v>83</v>
      </c>
      <c r="AY135" s="16" t="s">
        <v>157</v>
      </c>
      <c r="BE135" s="143">
        <f>IF(N135="základní",J135,0)</f>
        <v>0</v>
      </c>
      <c r="BF135" s="143">
        <f>IF(N135="snížená",J135,0)</f>
        <v>0</v>
      </c>
      <c r="BG135" s="143">
        <f>IF(N135="zákl. přenesená",J135,0)</f>
        <v>0</v>
      </c>
      <c r="BH135" s="143">
        <f>IF(N135="sníž. přenesená",J135,0)</f>
        <v>0</v>
      </c>
      <c r="BI135" s="143">
        <f>IF(N135="nulová",J135,0)</f>
        <v>0</v>
      </c>
      <c r="BJ135" s="16" t="s">
        <v>81</v>
      </c>
      <c r="BK135" s="143">
        <f>ROUND(I135*H135,2)</f>
        <v>0</v>
      </c>
      <c r="BL135" s="16" t="s">
        <v>165</v>
      </c>
      <c r="BM135" s="142" t="s">
        <v>173</v>
      </c>
    </row>
    <row r="136" spans="2:65" s="11" customFormat="1" ht="22.9" customHeight="1" x14ac:dyDescent="0.2">
      <c r="B136" s="120"/>
      <c r="D136" s="121" t="s">
        <v>73</v>
      </c>
      <c r="E136" s="129" t="s">
        <v>174</v>
      </c>
      <c r="F136" s="129" t="s">
        <v>175</v>
      </c>
      <c r="J136" s="130">
        <f>BK136</f>
        <v>0</v>
      </c>
      <c r="L136" s="120"/>
      <c r="M136" s="124"/>
      <c r="P136" s="125">
        <f>SUM(P137:P144)</f>
        <v>86.893218000000005</v>
      </c>
      <c r="R136" s="125">
        <f>SUM(R137:R144)</f>
        <v>6.4999999999999997E-3</v>
      </c>
      <c r="T136" s="126">
        <f>SUM(T137:T144)</f>
        <v>48.881915999999997</v>
      </c>
      <c r="AR136" s="121" t="s">
        <v>81</v>
      </c>
      <c r="AT136" s="127" t="s">
        <v>73</v>
      </c>
      <c r="AU136" s="127" t="s">
        <v>81</v>
      </c>
      <c r="AY136" s="121" t="s">
        <v>157</v>
      </c>
      <c r="BK136" s="128">
        <f>SUM(BK137:BK144)</f>
        <v>0</v>
      </c>
    </row>
    <row r="137" spans="2:65" s="1" customFormat="1" ht="21.75" customHeight="1" x14ac:dyDescent="0.2">
      <c r="B137" s="131"/>
      <c r="C137" s="132">
        <v>115</v>
      </c>
      <c r="D137" s="132" t="s">
        <v>160</v>
      </c>
      <c r="E137" s="133" t="s">
        <v>176</v>
      </c>
      <c r="F137" s="134" t="s">
        <v>177</v>
      </c>
      <c r="G137" s="135" t="s">
        <v>178</v>
      </c>
      <c r="H137" s="136">
        <v>50</v>
      </c>
      <c r="I137" s="137"/>
      <c r="J137" s="137">
        <f>ROUND(I137*H137,2)</f>
        <v>0</v>
      </c>
      <c r="K137" s="134" t="s">
        <v>172</v>
      </c>
      <c r="L137" s="28"/>
      <c r="M137" s="138" t="s">
        <v>1</v>
      </c>
      <c r="N137" s="139" t="s">
        <v>39</v>
      </c>
      <c r="O137" s="140">
        <v>0.105</v>
      </c>
      <c r="P137" s="140">
        <f>O137*H137</f>
        <v>5.25</v>
      </c>
      <c r="Q137" s="140">
        <v>1.2999999999999999E-4</v>
      </c>
      <c r="R137" s="140">
        <f>Q137*H137</f>
        <v>6.4999999999999997E-3</v>
      </c>
      <c r="S137" s="140">
        <v>0</v>
      </c>
      <c r="T137" s="141">
        <f>S137*H137</f>
        <v>0</v>
      </c>
      <c r="V137" s="1" t="s">
        <v>1481</v>
      </c>
      <c r="AR137" s="142" t="s">
        <v>165</v>
      </c>
      <c r="AT137" s="142" t="s">
        <v>160</v>
      </c>
      <c r="AU137" s="142" t="s">
        <v>83</v>
      </c>
      <c r="AY137" s="16" t="s">
        <v>157</v>
      </c>
      <c r="BE137" s="143">
        <f>IF(N137="základní",J137,0)</f>
        <v>0</v>
      </c>
      <c r="BF137" s="143">
        <f>IF(N137="snížená",J137,0)</f>
        <v>0</v>
      </c>
      <c r="BG137" s="143">
        <f>IF(N137="zákl. přenesená",J137,0)</f>
        <v>0</v>
      </c>
      <c r="BH137" s="143">
        <f>IF(N137="sníž. přenesená",J137,0)</f>
        <v>0</v>
      </c>
      <c r="BI137" s="143">
        <f>IF(N137="nulová",J137,0)</f>
        <v>0</v>
      </c>
      <c r="BJ137" s="16" t="s">
        <v>81</v>
      </c>
      <c r="BK137" s="143">
        <f>ROUND(I137*H137,2)</f>
        <v>0</v>
      </c>
      <c r="BL137" s="16" t="s">
        <v>165</v>
      </c>
      <c r="BM137" s="142" t="s">
        <v>179</v>
      </c>
    </row>
    <row r="138" spans="2:65" s="1" customFormat="1" ht="16.5" customHeight="1" x14ac:dyDescent="0.2">
      <c r="B138" s="131"/>
      <c r="C138" s="132" t="s">
        <v>1479</v>
      </c>
      <c r="D138" s="132" t="s">
        <v>160</v>
      </c>
      <c r="E138" s="133" t="s">
        <v>180</v>
      </c>
      <c r="F138" s="134" t="s">
        <v>181</v>
      </c>
      <c r="G138" s="135" t="s">
        <v>178</v>
      </c>
      <c r="H138" s="136">
        <v>2.2240000000000002</v>
      </c>
      <c r="I138" s="137"/>
      <c r="J138" s="137">
        <f>ROUND(I138*H138,2)</f>
        <v>0</v>
      </c>
      <c r="K138" s="134" t="s">
        <v>172</v>
      </c>
      <c r="L138" s="28"/>
      <c r="M138" s="138" t="s">
        <v>1</v>
      </c>
      <c r="N138" s="139" t="s">
        <v>39</v>
      </c>
      <c r="O138" s="140">
        <v>0.63</v>
      </c>
      <c r="P138" s="140">
        <f>O138*H138</f>
        <v>1.4011200000000001</v>
      </c>
      <c r="Q138" s="140">
        <v>0</v>
      </c>
      <c r="R138" s="140">
        <f>Q138*H138</f>
        <v>0</v>
      </c>
      <c r="S138" s="140">
        <v>8.9999999999999993E-3</v>
      </c>
      <c r="T138" s="141">
        <f>S138*H138</f>
        <v>2.0015999999999999E-2</v>
      </c>
      <c r="AR138" s="142" t="s">
        <v>165</v>
      </c>
      <c r="AT138" s="142" t="s">
        <v>160</v>
      </c>
      <c r="AU138" s="142" t="s">
        <v>83</v>
      </c>
      <c r="AY138" s="16" t="s">
        <v>157</v>
      </c>
      <c r="BE138" s="143">
        <f>IF(N138="základní",J138,0)</f>
        <v>0</v>
      </c>
      <c r="BF138" s="143">
        <f>IF(N138="snížená",J138,0)</f>
        <v>0</v>
      </c>
      <c r="BG138" s="143">
        <f>IF(N138="zákl. přenesená",J138,0)</f>
        <v>0</v>
      </c>
      <c r="BH138" s="143">
        <f>IF(N138="sníž. přenesená",J138,0)</f>
        <v>0</v>
      </c>
      <c r="BI138" s="143">
        <f>IF(N138="nulová",J138,0)</f>
        <v>0</v>
      </c>
      <c r="BJ138" s="16" t="s">
        <v>81</v>
      </c>
      <c r="BK138" s="143">
        <f>ROUND(I138*H138,2)</f>
        <v>0</v>
      </c>
      <c r="BL138" s="16" t="s">
        <v>165</v>
      </c>
      <c r="BM138" s="142" t="s">
        <v>182</v>
      </c>
    </row>
    <row r="139" spans="2:65" s="12" customFormat="1" x14ac:dyDescent="0.2">
      <c r="B139" s="147"/>
      <c r="D139" s="144" t="s">
        <v>183</v>
      </c>
      <c r="E139" s="148" t="s">
        <v>1</v>
      </c>
      <c r="F139" s="149" t="s">
        <v>184</v>
      </c>
      <c r="H139" s="150">
        <v>2.2240000000000002</v>
      </c>
      <c r="L139" s="147"/>
      <c r="M139" s="151"/>
      <c r="T139" s="152"/>
      <c r="AT139" s="148" t="s">
        <v>183</v>
      </c>
      <c r="AU139" s="148" t="s">
        <v>83</v>
      </c>
      <c r="AV139" s="12" t="s">
        <v>83</v>
      </c>
      <c r="AW139" s="12" t="s">
        <v>30</v>
      </c>
      <c r="AX139" s="12" t="s">
        <v>74</v>
      </c>
      <c r="AY139" s="148" t="s">
        <v>157</v>
      </c>
    </row>
    <row r="140" spans="2:65" s="13" customFormat="1" x14ac:dyDescent="0.2">
      <c r="B140" s="153"/>
      <c r="D140" s="144" t="s">
        <v>183</v>
      </c>
      <c r="E140" s="154" t="s">
        <v>1</v>
      </c>
      <c r="F140" s="155" t="s">
        <v>185</v>
      </c>
      <c r="H140" s="156">
        <v>2.2240000000000002</v>
      </c>
      <c r="L140" s="153"/>
      <c r="M140" s="157"/>
      <c r="T140" s="158"/>
      <c r="AT140" s="154" t="s">
        <v>183</v>
      </c>
      <c r="AU140" s="154" t="s">
        <v>83</v>
      </c>
      <c r="AV140" s="13" t="s">
        <v>165</v>
      </c>
      <c r="AW140" s="13" t="s">
        <v>30</v>
      </c>
      <c r="AX140" s="13" t="s">
        <v>81</v>
      </c>
      <c r="AY140" s="154" t="s">
        <v>157</v>
      </c>
    </row>
    <row r="141" spans="2:65" s="1" customFormat="1" ht="16.5" customHeight="1" x14ac:dyDescent="0.2">
      <c r="B141" s="131"/>
      <c r="C141" s="132" t="s">
        <v>1479</v>
      </c>
      <c r="D141" s="132" t="s">
        <v>160</v>
      </c>
      <c r="E141" s="133" t="s">
        <v>187</v>
      </c>
      <c r="F141" s="134" t="s">
        <v>188</v>
      </c>
      <c r="G141" s="135" t="s">
        <v>171</v>
      </c>
      <c r="H141" s="136">
        <v>108.58199999999999</v>
      </c>
      <c r="I141" s="137"/>
      <c r="J141" s="137">
        <f>ROUND(I141*H141,2)</f>
        <v>0</v>
      </c>
      <c r="K141" s="134" t="s">
        <v>172</v>
      </c>
      <c r="L141" s="28"/>
      <c r="M141" s="138" t="s">
        <v>1</v>
      </c>
      <c r="N141" s="139" t="s">
        <v>39</v>
      </c>
      <c r="O141" s="140">
        <v>0.73899999999999999</v>
      </c>
      <c r="P141" s="140">
        <f>O141*H141</f>
        <v>80.242097999999999</v>
      </c>
      <c r="Q141" s="140">
        <v>0</v>
      </c>
      <c r="R141" s="140">
        <f>Q141*H141</f>
        <v>0</v>
      </c>
      <c r="S141" s="140">
        <v>0.45</v>
      </c>
      <c r="T141" s="141">
        <f>S141*H141</f>
        <v>48.861899999999999</v>
      </c>
      <c r="AR141" s="142" t="s">
        <v>165</v>
      </c>
      <c r="AT141" s="142" t="s">
        <v>160</v>
      </c>
      <c r="AU141" s="142" t="s">
        <v>83</v>
      </c>
      <c r="AY141" s="16" t="s">
        <v>157</v>
      </c>
      <c r="BE141" s="143">
        <f>IF(N141="základní",J141,0)</f>
        <v>0</v>
      </c>
      <c r="BF141" s="143">
        <f>IF(N141="snížená",J141,0)</f>
        <v>0</v>
      </c>
      <c r="BG141" s="143">
        <f>IF(N141="zákl. přenesená",J141,0)</f>
        <v>0</v>
      </c>
      <c r="BH141" s="143">
        <f>IF(N141="sníž. přenesená",J141,0)</f>
        <v>0</v>
      </c>
      <c r="BI141" s="143">
        <f>IF(N141="nulová",J141,0)</f>
        <v>0</v>
      </c>
      <c r="BJ141" s="16" t="s">
        <v>81</v>
      </c>
      <c r="BK141" s="143">
        <f>ROUND(I141*H141,2)</f>
        <v>0</v>
      </c>
      <c r="BL141" s="16" t="s">
        <v>165</v>
      </c>
      <c r="BM141" s="142" t="s">
        <v>189</v>
      </c>
    </row>
    <row r="142" spans="2:65" s="1" customFormat="1" ht="68.25" x14ac:dyDescent="0.2">
      <c r="B142" s="28"/>
      <c r="D142" s="144" t="s">
        <v>167</v>
      </c>
      <c r="F142" s="145" t="s">
        <v>190</v>
      </c>
      <c r="L142" s="28"/>
      <c r="M142" s="146"/>
      <c r="T142" s="52"/>
      <c r="AT142" s="16" t="s">
        <v>167</v>
      </c>
      <c r="AU142" s="16" t="s">
        <v>83</v>
      </c>
    </row>
    <row r="143" spans="2:65" s="12" customFormat="1" x14ac:dyDescent="0.2">
      <c r="B143" s="147"/>
      <c r="D143" s="144" t="s">
        <v>183</v>
      </c>
      <c r="E143" s="148" t="s">
        <v>1</v>
      </c>
      <c r="F143" s="149" t="s">
        <v>191</v>
      </c>
      <c r="H143" s="150">
        <v>108.58199999999999</v>
      </c>
      <c r="L143" s="147"/>
      <c r="M143" s="151"/>
      <c r="T143" s="152"/>
      <c r="AT143" s="148" t="s">
        <v>183</v>
      </c>
      <c r="AU143" s="148" t="s">
        <v>83</v>
      </c>
      <c r="AV143" s="12" t="s">
        <v>83</v>
      </c>
      <c r="AW143" s="12" t="s">
        <v>30</v>
      </c>
      <c r="AX143" s="12" t="s">
        <v>74</v>
      </c>
      <c r="AY143" s="148" t="s">
        <v>157</v>
      </c>
    </row>
    <row r="144" spans="2:65" s="13" customFormat="1" x14ac:dyDescent="0.2">
      <c r="B144" s="153"/>
      <c r="D144" s="144" t="s">
        <v>183</v>
      </c>
      <c r="E144" s="154" t="s">
        <v>1</v>
      </c>
      <c r="F144" s="155" t="s">
        <v>185</v>
      </c>
      <c r="H144" s="156">
        <v>108.58199999999999</v>
      </c>
      <c r="L144" s="153"/>
      <c r="M144" s="157"/>
      <c r="T144" s="158"/>
      <c r="AT144" s="154" t="s">
        <v>183</v>
      </c>
      <c r="AU144" s="154" t="s">
        <v>83</v>
      </c>
      <c r="AV144" s="13" t="s">
        <v>165</v>
      </c>
      <c r="AW144" s="13" t="s">
        <v>30</v>
      </c>
      <c r="AX144" s="13" t="s">
        <v>81</v>
      </c>
      <c r="AY144" s="154" t="s">
        <v>157</v>
      </c>
    </row>
    <row r="145" spans="2:65" s="11" customFormat="1" ht="22.9" customHeight="1" x14ac:dyDescent="0.2">
      <c r="B145" s="120"/>
      <c r="D145" s="121" t="s">
        <v>73</v>
      </c>
      <c r="E145" s="129" t="s">
        <v>192</v>
      </c>
      <c r="F145" s="129" t="s">
        <v>193</v>
      </c>
      <c r="J145" s="130">
        <f>BK145</f>
        <v>0</v>
      </c>
      <c r="L145" s="120"/>
      <c r="M145" s="124"/>
      <c r="P145" s="125">
        <f>SUM(P146:P152)</f>
        <v>170.19072</v>
      </c>
      <c r="R145" s="125">
        <f>SUM(R146:R152)</f>
        <v>0</v>
      </c>
      <c r="T145" s="126">
        <f>SUM(T146:T152)</f>
        <v>0</v>
      </c>
      <c r="AR145" s="121" t="s">
        <v>81</v>
      </c>
      <c r="AT145" s="127" t="s">
        <v>73</v>
      </c>
      <c r="AU145" s="127" t="s">
        <v>81</v>
      </c>
      <c r="AY145" s="121" t="s">
        <v>157</v>
      </c>
      <c r="BK145" s="128">
        <f>SUM(BK146:BK152)</f>
        <v>0</v>
      </c>
    </row>
    <row r="146" spans="2:65" s="1" customFormat="1" ht="22.9" customHeight="1" x14ac:dyDescent="0.2">
      <c r="B146" s="131"/>
      <c r="C146" s="132" t="s">
        <v>1479</v>
      </c>
      <c r="D146" s="132" t="s">
        <v>160</v>
      </c>
      <c r="E146" s="133" t="s">
        <v>195</v>
      </c>
      <c r="F146" s="134" t="s">
        <v>196</v>
      </c>
      <c r="G146" s="135" t="s">
        <v>197</v>
      </c>
      <c r="H146" s="136">
        <v>51.84</v>
      </c>
      <c r="I146" s="137"/>
      <c r="J146" s="137">
        <f>ROUND(I146*H146,2)</f>
        <v>0</v>
      </c>
      <c r="K146" s="134" t="s">
        <v>172</v>
      </c>
      <c r="L146" s="28"/>
      <c r="M146" s="138" t="s">
        <v>1</v>
      </c>
      <c r="N146" s="139" t="s">
        <v>39</v>
      </c>
      <c r="O146" s="140">
        <v>2.42</v>
      </c>
      <c r="P146" s="140">
        <f>O146*H146</f>
        <v>125.45280000000001</v>
      </c>
      <c r="Q146" s="140">
        <v>0</v>
      </c>
      <c r="R146" s="140">
        <f>Q146*H146</f>
        <v>0</v>
      </c>
      <c r="S146" s="140">
        <v>0</v>
      </c>
      <c r="T146" s="141">
        <f>S146*H146</f>
        <v>0</v>
      </c>
      <c r="AR146" s="142" t="s">
        <v>165</v>
      </c>
      <c r="AT146" s="142" t="s">
        <v>160</v>
      </c>
      <c r="AU146" s="142" t="s">
        <v>83</v>
      </c>
      <c r="AY146" s="16" t="s">
        <v>157</v>
      </c>
      <c r="BE146" s="143">
        <f>IF(N146="základní",J146,0)</f>
        <v>0</v>
      </c>
      <c r="BF146" s="143">
        <f>IF(N146="snížená",J146,0)</f>
        <v>0</v>
      </c>
      <c r="BG146" s="143">
        <f>IF(N146="zákl. přenesená",J146,0)</f>
        <v>0</v>
      </c>
      <c r="BH146" s="143">
        <f>IF(N146="sníž. přenesená",J146,0)</f>
        <v>0</v>
      </c>
      <c r="BI146" s="143">
        <f>IF(N146="nulová",J146,0)</f>
        <v>0</v>
      </c>
      <c r="BJ146" s="16" t="s">
        <v>81</v>
      </c>
      <c r="BK146" s="143">
        <f>ROUND(I146*H146,2)</f>
        <v>0</v>
      </c>
      <c r="BL146" s="16" t="s">
        <v>165</v>
      </c>
      <c r="BM146" s="142" t="s">
        <v>198</v>
      </c>
    </row>
    <row r="147" spans="2:65" s="1" customFormat="1" ht="21.75" customHeight="1" x14ac:dyDescent="0.2">
      <c r="B147" s="131"/>
      <c r="C147" s="132">
        <v>64</v>
      </c>
      <c r="D147" s="132" t="s">
        <v>160</v>
      </c>
      <c r="E147" s="133" t="s">
        <v>200</v>
      </c>
      <c r="F147" s="134" t="s">
        <v>201</v>
      </c>
      <c r="G147" s="135" t="s">
        <v>197</v>
      </c>
      <c r="H147" s="136">
        <v>51.84</v>
      </c>
      <c r="I147" s="137"/>
      <c r="J147" s="137">
        <f>ROUND(I147*H147,2)</f>
        <v>0</v>
      </c>
      <c r="K147" s="134" t="s">
        <v>164</v>
      </c>
      <c r="L147" s="28"/>
      <c r="M147" s="138" t="s">
        <v>1</v>
      </c>
      <c r="N147" s="139" t="s">
        <v>39</v>
      </c>
      <c r="O147" s="140">
        <v>0</v>
      </c>
      <c r="P147" s="140">
        <f>O147*H147</f>
        <v>0</v>
      </c>
      <c r="Q147" s="140">
        <v>0</v>
      </c>
      <c r="R147" s="140">
        <f>Q147*H147</f>
        <v>0</v>
      </c>
      <c r="S147" s="140">
        <v>0</v>
      </c>
      <c r="T147" s="141">
        <f>S147*H147</f>
        <v>0</v>
      </c>
      <c r="V147" s="1" t="s">
        <v>1482</v>
      </c>
      <c r="AR147" s="142" t="s">
        <v>165</v>
      </c>
      <c r="AT147" s="142" t="s">
        <v>160</v>
      </c>
      <c r="AU147" s="142" t="s">
        <v>83</v>
      </c>
      <c r="AY147" s="16" t="s">
        <v>157</v>
      </c>
      <c r="BE147" s="143">
        <f>IF(N147="základní",J147,0)</f>
        <v>0</v>
      </c>
      <c r="BF147" s="143">
        <f>IF(N147="snížená",J147,0)</f>
        <v>0</v>
      </c>
      <c r="BG147" s="143">
        <f>IF(N147="zákl. přenesená",J147,0)</f>
        <v>0</v>
      </c>
      <c r="BH147" s="143">
        <f>IF(N147="sníž. přenesená",J147,0)</f>
        <v>0</v>
      </c>
      <c r="BI147" s="143">
        <f>IF(N147="nulová",J147,0)</f>
        <v>0</v>
      </c>
      <c r="BJ147" s="16" t="s">
        <v>81</v>
      </c>
      <c r="BK147" s="143">
        <f>ROUND(I147*H147,2)</f>
        <v>0</v>
      </c>
      <c r="BL147" s="16" t="s">
        <v>165</v>
      </c>
      <c r="BM147" s="142" t="s">
        <v>202</v>
      </c>
    </row>
    <row r="148" spans="2:65" s="1" customFormat="1" ht="68.25" x14ac:dyDescent="0.2">
      <c r="B148" s="28"/>
      <c r="D148" s="144" t="s">
        <v>167</v>
      </c>
      <c r="F148" s="145" t="s">
        <v>203</v>
      </c>
      <c r="L148" s="28"/>
      <c r="M148" s="146"/>
      <c r="T148" s="52"/>
      <c r="AT148" s="16" t="s">
        <v>167</v>
      </c>
      <c r="AU148" s="16" t="s">
        <v>83</v>
      </c>
    </row>
    <row r="149" spans="2:65" s="1" customFormat="1" ht="16.5" customHeight="1" x14ac:dyDescent="0.2">
      <c r="B149" s="131"/>
      <c r="C149" s="132">
        <v>136</v>
      </c>
      <c r="D149" s="132" t="s">
        <v>160</v>
      </c>
      <c r="E149" s="133" t="s">
        <v>204</v>
      </c>
      <c r="F149" s="134" t="s">
        <v>205</v>
      </c>
      <c r="G149" s="135" t="s">
        <v>197</v>
      </c>
      <c r="H149" s="136">
        <v>51.84</v>
      </c>
      <c r="I149" s="137"/>
      <c r="J149" s="137">
        <f>ROUND(I149*H149,2)</f>
        <v>0</v>
      </c>
      <c r="K149" s="134" t="s">
        <v>172</v>
      </c>
      <c r="L149" s="28"/>
      <c r="M149" s="138" t="s">
        <v>1</v>
      </c>
      <c r="N149" s="139" t="s">
        <v>39</v>
      </c>
      <c r="O149" s="140">
        <v>0.246</v>
      </c>
      <c r="P149" s="140">
        <f>O149*H149</f>
        <v>12.752640000000001</v>
      </c>
      <c r="Q149" s="140">
        <v>0</v>
      </c>
      <c r="R149" s="140">
        <f>Q149*H149</f>
        <v>0</v>
      </c>
      <c r="S149" s="140">
        <v>0</v>
      </c>
      <c r="T149" s="141">
        <f>S149*H149</f>
        <v>0</v>
      </c>
      <c r="V149" s="1" t="s">
        <v>1482</v>
      </c>
      <c r="AR149" s="142" t="s">
        <v>165</v>
      </c>
      <c r="AT149" s="142" t="s">
        <v>160</v>
      </c>
      <c r="AU149" s="142" t="s">
        <v>83</v>
      </c>
      <c r="AY149" s="16" t="s">
        <v>157</v>
      </c>
      <c r="BE149" s="143">
        <f>IF(N149="základní",J149,0)</f>
        <v>0</v>
      </c>
      <c r="BF149" s="143">
        <f>IF(N149="snížená",J149,0)</f>
        <v>0</v>
      </c>
      <c r="BG149" s="143">
        <f>IF(N149="zákl. přenesená",J149,0)</f>
        <v>0</v>
      </c>
      <c r="BH149" s="143">
        <f>IF(N149="sníž. přenesená",J149,0)</f>
        <v>0</v>
      </c>
      <c r="BI149" s="143">
        <f>IF(N149="nulová",J149,0)</f>
        <v>0</v>
      </c>
      <c r="BJ149" s="16" t="s">
        <v>81</v>
      </c>
      <c r="BK149" s="143">
        <f>ROUND(I149*H149,2)</f>
        <v>0</v>
      </c>
      <c r="BL149" s="16" t="s">
        <v>165</v>
      </c>
      <c r="BM149" s="142" t="s">
        <v>206</v>
      </c>
    </row>
    <row r="150" spans="2:65" s="1" customFormat="1" ht="16.5" customHeight="1" x14ac:dyDescent="0.2">
      <c r="B150" s="131"/>
      <c r="C150" s="132">
        <v>137</v>
      </c>
      <c r="D150" s="132" t="s">
        <v>160</v>
      </c>
      <c r="E150" s="133" t="s">
        <v>207</v>
      </c>
      <c r="F150" s="134" t="s">
        <v>208</v>
      </c>
      <c r="G150" s="135" t="s">
        <v>197</v>
      </c>
      <c r="H150" s="136">
        <v>1036.8</v>
      </c>
      <c r="I150" s="137"/>
      <c r="J150" s="137">
        <f>ROUND(I150*H150,2)</f>
        <v>0</v>
      </c>
      <c r="K150" s="134" t="s">
        <v>172</v>
      </c>
      <c r="L150" s="28"/>
      <c r="M150" s="138" t="s">
        <v>1</v>
      </c>
      <c r="N150" s="139" t="s">
        <v>39</v>
      </c>
      <c r="O150" s="140">
        <v>1.7000000000000001E-2</v>
      </c>
      <c r="P150" s="140">
        <f>O150*H150</f>
        <v>17.625600000000002</v>
      </c>
      <c r="Q150" s="140">
        <v>0</v>
      </c>
      <c r="R150" s="140">
        <f>Q150*H150</f>
        <v>0</v>
      </c>
      <c r="S150" s="140">
        <v>0</v>
      </c>
      <c r="T150" s="141">
        <f>S150*H150</f>
        <v>0</v>
      </c>
      <c r="V150" s="1" t="s">
        <v>1482</v>
      </c>
      <c r="AR150" s="142" t="s">
        <v>165</v>
      </c>
      <c r="AT150" s="142" t="s">
        <v>160</v>
      </c>
      <c r="AU150" s="142" t="s">
        <v>83</v>
      </c>
      <c r="AY150" s="16" t="s">
        <v>157</v>
      </c>
      <c r="BE150" s="143">
        <f>IF(N150="základní",J150,0)</f>
        <v>0</v>
      </c>
      <c r="BF150" s="143">
        <f>IF(N150="snížená",J150,0)</f>
        <v>0</v>
      </c>
      <c r="BG150" s="143">
        <f>IF(N150="zákl. přenesená",J150,0)</f>
        <v>0</v>
      </c>
      <c r="BH150" s="143">
        <f>IF(N150="sníž. přenesená",J150,0)</f>
        <v>0</v>
      </c>
      <c r="BI150" s="143">
        <f>IF(N150="nulová",J150,0)</f>
        <v>0</v>
      </c>
      <c r="BJ150" s="16" t="s">
        <v>81</v>
      </c>
      <c r="BK150" s="143">
        <f>ROUND(I150*H150,2)</f>
        <v>0</v>
      </c>
      <c r="BL150" s="16" t="s">
        <v>165</v>
      </c>
      <c r="BM150" s="142" t="s">
        <v>209</v>
      </c>
    </row>
    <row r="151" spans="2:65" s="12" customFormat="1" x14ac:dyDescent="0.2">
      <c r="B151" s="147"/>
      <c r="D151" s="144" t="s">
        <v>183</v>
      </c>
      <c r="F151" s="149" t="s">
        <v>210</v>
      </c>
      <c r="H151" s="150">
        <v>1036.8</v>
      </c>
      <c r="L151" s="147"/>
      <c r="M151" s="151"/>
      <c r="T151" s="152"/>
      <c r="AT151" s="148" t="s">
        <v>183</v>
      </c>
      <c r="AU151" s="148" t="s">
        <v>83</v>
      </c>
      <c r="AV151" s="12" t="s">
        <v>83</v>
      </c>
      <c r="AW151" s="12" t="s">
        <v>3</v>
      </c>
      <c r="AX151" s="12" t="s">
        <v>81</v>
      </c>
      <c r="AY151" s="148" t="s">
        <v>157</v>
      </c>
    </row>
    <row r="152" spans="2:65" s="1" customFormat="1" ht="16.5" customHeight="1" x14ac:dyDescent="0.2">
      <c r="B152" s="131"/>
      <c r="C152" s="132">
        <v>138</v>
      </c>
      <c r="D152" s="132" t="s">
        <v>160</v>
      </c>
      <c r="E152" s="133" t="s">
        <v>212</v>
      </c>
      <c r="F152" s="134" t="s">
        <v>213</v>
      </c>
      <c r="G152" s="135" t="s">
        <v>197</v>
      </c>
      <c r="H152" s="136">
        <v>51.84</v>
      </c>
      <c r="I152" s="137"/>
      <c r="J152" s="137">
        <f>ROUND(I152*H152,2)</f>
        <v>0</v>
      </c>
      <c r="K152" s="134" t="s">
        <v>172</v>
      </c>
      <c r="L152" s="28"/>
      <c r="M152" s="138" t="s">
        <v>1</v>
      </c>
      <c r="N152" s="139" t="s">
        <v>39</v>
      </c>
      <c r="O152" s="140">
        <v>0.27700000000000002</v>
      </c>
      <c r="P152" s="140">
        <f>O152*H152</f>
        <v>14.359680000000003</v>
      </c>
      <c r="Q152" s="140">
        <v>0</v>
      </c>
      <c r="R152" s="140">
        <f>Q152*H152</f>
        <v>0</v>
      </c>
      <c r="S152" s="140">
        <v>0</v>
      </c>
      <c r="T152" s="141">
        <f>S152*H152</f>
        <v>0</v>
      </c>
      <c r="V152" s="1" t="s">
        <v>1482</v>
      </c>
      <c r="AR152" s="142" t="s">
        <v>165</v>
      </c>
      <c r="AT152" s="142" t="s">
        <v>160</v>
      </c>
      <c r="AU152" s="142" t="s">
        <v>83</v>
      </c>
      <c r="AY152" s="16" t="s">
        <v>157</v>
      </c>
      <c r="BE152" s="143">
        <f>IF(N152="základní",J152,0)</f>
        <v>0</v>
      </c>
      <c r="BF152" s="143">
        <f>IF(N152="snížená",J152,0)</f>
        <v>0</v>
      </c>
      <c r="BG152" s="143">
        <f>IF(N152="zákl. přenesená",J152,0)</f>
        <v>0</v>
      </c>
      <c r="BH152" s="143">
        <f>IF(N152="sníž. přenesená",J152,0)</f>
        <v>0</v>
      </c>
      <c r="BI152" s="143">
        <f>IF(N152="nulová",J152,0)</f>
        <v>0</v>
      </c>
      <c r="BJ152" s="16" t="s">
        <v>81</v>
      </c>
      <c r="BK152" s="143">
        <f>ROUND(I152*H152,2)</f>
        <v>0</v>
      </c>
      <c r="BL152" s="16" t="s">
        <v>165</v>
      </c>
      <c r="BM152" s="142" t="s">
        <v>214</v>
      </c>
    </row>
    <row r="153" spans="2:65" s="11" customFormat="1" ht="25.9" customHeight="1" x14ac:dyDescent="0.2">
      <c r="B153" s="120"/>
      <c r="D153" s="121" t="s">
        <v>73</v>
      </c>
      <c r="E153" s="122" t="s">
        <v>215</v>
      </c>
      <c r="F153" s="122" t="s">
        <v>216</v>
      </c>
      <c r="J153" s="123">
        <f>BK153</f>
        <v>0</v>
      </c>
      <c r="L153" s="120"/>
      <c r="M153" s="124"/>
      <c r="P153" s="125">
        <f>P154</f>
        <v>4.8225239999999996</v>
      </c>
      <c r="R153" s="125">
        <f>R154</f>
        <v>0</v>
      </c>
      <c r="T153" s="126">
        <f>T154</f>
        <v>7.7831999999999998E-2</v>
      </c>
      <c r="AR153" s="121" t="s">
        <v>83</v>
      </c>
      <c r="AT153" s="127" t="s">
        <v>73</v>
      </c>
      <c r="AU153" s="127" t="s">
        <v>74</v>
      </c>
      <c r="AY153" s="121" t="s">
        <v>157</v>
      </c>
      <c r="BK153" s="128">
        <f>BK154</f>
        <v>0</v>
      </c>
    </row>
    <row r="154" spans="2:65" s="11" customFormat="1" ht="22.9" customHeight="1" x14ac:dyDescent="0.2">
      <c r="B154" s="120"/>
      <c r="D154" s="121" t="s">
        <v>73</v>
      </c>
      <c r="E154" s="129" t="s">
        <v>217</v>
      </c>
      <c r="F154" s="129" t="s">
        <v>218</v>
      </c>
      <c r="J154" s="130">
        <f>BK154</f>
        <v>0</v>
      </c>
      <c r="L154" s="120"/>
      <c r="M154" s="124"/>
      <c r="P154" s="125">
        <f>SUM(P155:P160)</f>
        <v>4.8225239999999996</v>
      </c>
      <c r="R154" s="125">
        <f>SUM(R155:R160)</f>
        <v>0</v>
      </c>
      <c r="T154" s="126">
        <f>SUM(T155:T160)</f>
        <v>7.7831999999999998E-2</v>
      </c>
      <c r="AR154" s="121" t="s">
        <v>83</v>
      </c>
      <c r="AT154" s="127" t="s">
        <v>73</v>
      </c>
      <c r="AU154" s="127" t="s">
        <v>81</v>
      </c>
      <c r="AY154" s="121" t="s">
        <v>157</v>
      </c>
      <c r="BK154" s="128">
        <f>SUM(BK155:BK160)</f>
        <v>0</v>
      </c>
    </row>
    <row r="155" spans="2:65" s="1" customFormat="1" ht="16.5" customHeight="1" x14ac:dyDescent="0.2">
      <c r="B155" s="131"/>
      <c r="C155" s="132" t="s">
        <v>1479</v>
      </c>
      <c r="D155" s="132" t="s">
        <v>160</v>
      </c>
      <c r="E155" s="133" t="s">
        <v>220</v>
      </c>
      <c r="F155" s="134" t="s">
        <v>221</v>
      </c>
      <c r="G155" s="135" t="s">
        <v>222</v>
      </c>
      <c r="H155" s="136">
        <v>3.51</v>
      </c>
      <c r="I155" s="137"/>
      <c r="J155" s="137">
        <f>ROUND(I155*H155,2)</f>
        <v>0</v>
      </c>
      <c r="K155" s="134" t="s">
        <v>172</v>
      </c>
      <c r="L155" s="28"/>
      <c r="M155" s="138" t="s">
        <v>1</v>
      </c>
      <c r="N155" s="139" t="s">
        <v>39</v>
      </c>
      <c r="O155" s="140">
        <v>0.11</v>
      </c>
      <c r="P155" s="140">
        <f>O155*H155</f>
        <v>0.3861</v>
      </c>
      <c r="Q155" s="140">
        <v>0</v>
      </c>
      <c r="R155" s="140">
        <f>Q155*H155</f>
        <v>0</v>
      </c>
      <c r="S155" s="140">
        <v>0</v>
      </c>
      <c r="T155" s="141">
        <f>S155*H155</f>
        <v>0</v>
      </c>
      <c r="AR155" s="142" t="s">
        <v>223</v>
      </c>
      <c r="AT155" s="142" t="s">
        <v>160</v>
      </c>
      <c r="AU155" s="142" t="s">
        <v>83</v>
      </c>
      <c r="AY155" s="16" t="s">
        <v>157</v>
      </c>
      <c r="BE155" s="143">
        <f>IF(N155="základní",J155,0)</f>
        <v>0</v>
      </c>
      <c r="BF155" s="143">
        <f>IF(N155="snížená",J155,0)</f>
        <v>0</v>
      </c>
      <c r="BG155" s="143">
        <f>IF(N155="zákl. přenesená",J155,0)</f>
        <v>0</v>
      </c>
      <c r="BH155" s="143">
        <f>IF(N155="sníž. přenesená",J155,0)</f>
        <v>0</v>
      </c>
      <c r="BI155" s="143">
        <f>IF(N155="nulová",J155,0)</f>
        <v>0</v>
      </c>
      <c r="BJ155" s="16" t="s">
        <v>81</v>
      </c>
      <c r="BK155" s="143">
        <f>ROUND(I155*H155,2)</f>
        <v>0</v>
      </c>
      <c r="BL155" s="16" t="s">
        <v>223</v>
      </c>
      <c r="BM155" s="142" t="s">
        <v>224</v>
      </c>
    </row>
    <row r="156" spans="2:65" s="12" customFormat="1" x14ac:dyDescent="0.2">
      <c r="B156" s="147"/>
      <c r="D156" s="144" t="s">
        <v>183</v>
      </c>
      <c r="E156" s="148" t="s">
        <v>1</v>
      </c>
      <c r="F156" s="149" t="s">
        <v>225</v>
      </c>
      <c r="H156" s="150">
        <v>3.51</v>
      </c>
      <c r="L156" s="147"/>
      <c r="M156" s="151"/>
      <c r="T156" s="152"/>
      <c r="AT156" s="148" t="s">
        <v>183</v>
      </c>
      <c r="AU156" s="148" t="s">
        <v>83</v>
      </c>
      <c r="AV156" s="12" t="s">
        <v>83</v>
      </c>
      <c r="AW156" s="12" t="s">
        <v>30</v>
      </c>
      <c r="AX156" s="12" t="s">
        <v>74</v>
      </c>
      <c r="AY156" s="148" t="s">
        <v>157</v>
      </c>
    </row>
    <row r="157" spans="2:65" s="13" customFormat="1" x14ac:dyDescent="0.2">
      <c r="B157" s="153"/>
      <c r="D157" s="144" t="s">
        <v>183</v>
      </c>
      <c r="E157" s="154" t="s">
        <v>1</v>
      </c>
      <c r="F157" s="155" t="s">
        <v>185</v>
      </c>
      <c r="H157" s="156">
        <v>3.51</v>
      </c>
      <c r="L157" s="153"/>
      <c r="M157" s="157"/>
      <c r="T157" s="158"/>
      <c r="AT157" s="154" t="s">
        <v>183</v>
      </c>
      <c r="AU157" s="154" t="s">
        <v>83</v>
      </c>
      <c r="AV157" s="13" t="s">
        <v>165</v>
      </c>
      <c r="AW157" s="13" t="s">
        <v>30</v>
      </c>
      <c r="AX157" s="13" t="s">
        <v>81</v>
      </c>
      <c r="AY157" s="154" t="s">
        <v>157</v>
      </c>
    </row>
    <row r="158" spans="2:65" s="1" customFormat="1" ht="16.5" customHeight="1" x14ac:dyDescent="0.2">
      <c r="B158" s="131"/>
      <c r="C158" s="132" t="s">
        <v>1479</v>
      </c>
      <c r="D158" s="132" t="s">
        <v>160</v>
      </c>
      <c r="E158" s="133" t="s">
        <v>227</v>
      </c>
      <c r="F158" s="134" t="s">
        <v>228</v>
      </c>
      <c r="G158" s="135" t="s">
        <v>229</v>
      </c>
      <c r="H158" s="136">
        <v>77.831999999999994</v>
      </c>
      <c r="I158" s="137"/>
      <c r="J158" s="137">
        <f>ROUND(I158*H158,2)</f>
        <v>0</v>
      </c>
      <c r="K158" s="134" t="s">
        <v>172</v>
      </c>
      <c r="L158" s="28"/>
      <c r="M158" s="138" t="s">
        <v>1</v>
      </c>
      <c r="N158" s="139" t="s">
        <v>39</v>
      </c>
      <c r="O158" s="140">
        <v>5.7000000000000002E-2</v>
      </c>
      <c r="P158" s="140">
        <f>O158*H158</f>
        <v>4.4364239999999997</v>
      </c>
      <c r="Q158" s="140">
        <v>0</v>
      </c>
      <c r="R158" s="140">
        <f>Q158*H158</f>
        <v>0</v>
      </c>
      <c r="S158" s="140">
        <v>1E-3</v>
      </c>
      <c r="T158" s="141">
        <f>S158*H158</f>
        <v>7.7831999999999998E-2</v>
      </c>
      <c r="AR158" s="142" t="s">
        <v>223</v>
      </c>
      <c r="AT158" s="142" t="s">
        <v>160</v>
      </c>
      <c r="AU158" s="142" t="s">
        <v>83</v>
      </c>
      <c r="AY158" s="16" t="s">
        <v>157</v>
      </c>
      <c r="BE158" s="143">
        <f>IF(N158="základní",J158,0)</f>
        <v>0</v>
      </c>
      <c r="BF158" s="143">
        <f>IF(N158="snížená",J158,0)</f>
        <v>0</v>
      </c>
      <c r="BG158" s="143">
        <f>IF(N158="zákl. přenesená",J158,0)</f>
        <v>0</v>
      </c>
      <c r="BH158" s="143">
        <f>IF(N158="sníž. přenesená",J158,0)</f>
        <v>0</v>
      </c>
      <c r="BI158" s="143">
        <f>IF(N158="nulová",J158,0)</f>
        <v>0</v>
      </c>
      <c r="BJ158" s="16" t="s">
        <v>81</v>
      </c>
      <c r="BK158" s="143">
        <f>ROUND(I158*H158,2)</f>
        <v>0</v>
      </c>
      <c r="BL158" s="16" t="s">
        <v>223</v>
      </c>
      <c r="BM158" s="142" t="s">
        <v>230</v>
      </c>
    </row>
    <row r="159" spans="2:65" s="12" customFormat="1" x14ac:dyDescent="0.2">
      <c r="B159" s="147"/>
      <c r="D159" s="144" t="s">
        <v>183</v>
      </c>
      <c r="E159" s="148" t="s">
        <v>1</v>
      </c>
      <c r="F159" s="149" t="s">
        <v>231</v>
      </c>
      <c r="H159" s="150">
        <v>77.831999999999994</v>
      </c>
      <c r="L159" s="147"/>
      <c r="M159" s="151"/>
      <c r="T159" s="152"/>
      <c r="AT159" s="148" t="s">
        <v>183</v>
      </c>
      <c r="AU159" s="148" t="s">
        <v>83</v>
      </c>
      <c r="AV159" s="12" t="s">
        <v>83</v>
      </c>
      <c r="AW159" s="12" t="s">
        <v>30</v>
      </c>
      <c r="AX159" s="12" t="s">
        <v>74</v>
      </c>
      <c r="AY159" s="148" t="s">
        <v>157</v>
      </c>
    </row>
    <row r="160" spans="2:65" s="13" customFormat="1" x14ac:dyDescent="0.2">
      <c r="B160" s="153"/>
      <c r="D160" s="144" t="s">
        <v>183</v>
      </c>
      <c r="E160" s="154" t="s">
        <v>1</v>
      </c>
      <c r="F160" s="155" t="s">
        <v>185</v>
      </c>
      <c r="H160" s="156">
        <v>77.831999999999994</v>
      </c>
      <c r="L160" s="153"/>
      <c r="M160" s="159"/>
      <c r="N160" s="160"/>
      <c r="O160" s="160"/>
      <c r="P160" s="160"/>
      <c r="Q160" s="160"/>
      <c r="R160" s="160"/>
      <c r="S160" s="160"/>
      <c r="T160" s="161"/>
      <c r="AT160" s="154" t="s">
        <v>183</v>
      </c>
      <c r="AU160" s="154" t="s">
        <v>83</v>
      </c>
      <c r="AV160" s="13" t="s">
        <v>165</v>
      </c>
      <c r="AW160" s="13" t="s">
        <v>30</v>
      </c>
      <c r="AX160" s="13" t="s">
        <v>81</v>
      </c>
      <c r="AY160" s="154" t="s">
        <v>157</v>
      </c>
    </row>
    <row r="161" spans="2:12" s="1" customFormat="1" ht="6.95" customHeight="1" x14ac:dyDescent="0.2">
      <c r="B161" s="40"/>
      <c r="C161" s="41"/>
      <c r="D161" s="41"/>
      <c r="E161" s="41"/>
      <c r="F161" s="41"/>
      <c r="G161" s="41"/>
      <c r="H161" s="41"/>
      <c r="I161" s="41"/>
      <c r="J161" s="41"/>
      <c r="K161" s="41"/>
      <c r="L161" s="28"/>
    </row>
  </sheetData>
  <autoFilter ref="C129:K160" xr:uid="{00000000-0009-0000-0000-000001000000}"/>
  <mergeCells count="14">
    <mergeCell ref="E120:H120"/>
    <mergeCell ref="E118:H118"/>
    <mergeCell ref="E122:H122"/>
    <mergeCell ref="L2:V2"/>
    <mergeCell ref="E85:H85"/>
    <mergeCell ref="E89:H89"/>
    <mergeCell ref="E87:H87"/>
    <mergeCell ref="E91:H91"/>
    <mergeCell ref="E116:H116"/>
    <mergeCell ref="E7:H7"/>
    <mergeCell ref="E11:H11"/>
    <mergeCell ref="E9:H9"/>
    <mergeCell ref="E13:H13"/>
    <mergeCell ref="E31:H31"/>
  </mergeCells>
  <pageMargins left="0.39374999999999999" right="0.39374999999999999" top="0.39374999999999999" bottom="0.39374999999999999" header="0" footer="0"/>
  <pageSetup paperSize="9" scale="57"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510"/>
  <sheetViews>
    <sheetView showGridLines="0" topLeftCell="A138" workbookViewId="0">
      <selection activeCell="I150" sqref="I150"/>
    </sheetView>
  </sheetViews>
  <sheetFormatPr defaultRowHeight="11.25" x14ac:dyDescent="0.2"/>
  <cols>
    <col min="1" max="1" width="8.33203125" customWidth="1"/>
    <col min="2" max="2" width="1.1640625" customWidth="1"/>
    <col min="3" max="3" width="5.6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14" t="s">
        <v>5</v>
      </c>
      <c r="M2" s="301"/>
      <c r="N2" s="301"/>
      <c r="O2" s="301"/>
      <c r="P2" s="301"/>
      <c r="Q2" s="301"/>
      <c r="R2" s="301"/>
      <c r="S2" s="301"/>
      <c r="T2" s="301"/>
      <c r="U2" s="301"/>
      <c r="V2" s="301"/>
      <c r="AT2" s="16" t="s">
        <v>92</v>
      </c>
    </row>
    <row r="3" spans="2:46" ht="6.95" customHeight="1" x14ac:dyDescent="0.2">
      <c r="B3" s="17"/>
      <c r="C3" s="18"/>
      <c r="D3" s="18"/>
      <c r="E3" s="18"/>
      <c r="F3" s="18"/>
      <c r="G3" s="18"/>
      <c r="H3" s="18"/>
      <c r="I3" s="18"/>
      <c r="J3" s="18"/>
      <c r="K3" s="18"/>
      <c r="L3" s="19"/>
      <c r="AT3" s="16" t="s">
        <v>83</v>
      </c>
    </row>
    <row r="4" spans="2:46" ht="24.95" customHeight="1" x14ac:dyDescent="0.2">
      <c r="B4" s="19"/>
      <c r="D4" s="20" t="s">
        <v>123</v>
      </c>
      <c r="L4" s="19"/>
      <c r="M4" s="89" t="s">
        <v>10</v>
      </c>
      <c r="AT4" s="16" t="s">
        <v>3</v>
      </c>
    </row>
    <row r="5" spans="2:46" ht="6.95" customHeight="1" x14ac:dyDescent="0.2">
      <c r="B5" s="19"/>
      <c r="L5" s="19"/>
    </row>
    <row r="6" spans="2:46" ht="12" customHeight="1" x14ac:dyDescent="0.2">
      <c r="B6" s="19"/>
      <c r="D6" s="25" t="s">
        <v>14</v>
      </c>
      <c r="L6" s="19"/>
    </row>
    <row r="7" spans="2:46" ht="16.5" customHeight="1" x14ac:dyDescent="0.2">
      <c r="B7" s="19"/>
      <c r="E7" s="340" t="str">
        <f>'Rekapitulace stavby'!K6</f>
        <v>NOVÝ ZDROJ KYSLÍKU</v>
      </c>
      <c r="F7" s="341"/>
      <c r="G7" s="341"/>
      <c r="H7" s="341"/>
      <c r="L7" s="19"/>
    </row>
    <row r="8" spans="2:46" ht="12.75" x14ac:dyDescent="0.2">
      <c r="B8" s="19"/>
      <c r="D8" s="25" t="s">
        <v>124</v>
      </c>
      <c r="L8" s="19"/>
    </row>
    <row r="9" spans="2:46" ht="16.5" customHeight="1" x14ac:dyDescent="0.2">
      <c r="B9" s="19"/>
      <c r="E9" s="340" t="s">
        <v>125</v>
      </c>
      <c r="F9" s="301"/>
      <c r="G9" s="301"/>
      <c r="H9" s="301"/>
      <c r="L9" s="19"/>
    </row>
    <row r="10" spans="2:46" ht="12" customHeight="1" x14ac:dyDescent="0.2">
      <c r="B10" s="19"/>
      <c r="D10" s="25" t="s">
        <v>126</v>
      </c>
      <c r="L10" s="19"/>
    </row>
    <row r="11" spans="2:46" s="1" customFormat="1" ht="16.5" customHeight="1" x14ac:dyDescent="0.2">
      <c r="B11" s="28"/>
      <c r="E11" s="325" t="s">
        <v>127</v>
      </c>
      <c r="F11" s="339"/>
      <c r="G11" s="339"/>
      <c r="H11" s="339"/>
      <c r="L11" s="28"/>
    </row>
    <row r="12" spans="2:46" s="1" customFormat="1" ht="12" customHeight="1" x14ac:dyDescent="0.2">
      <c r="B12" s="28"/>
      <c r="D12" s="25" t="s">
        <v>128</v>
      </c>
      <c r="L12" s="28"/>
    </row>
    <row r="13" spans="2:46" s="1" customFormat="1" ht="16.5" customHeight="1" x14ac:dyDescent="0.2">
      <c r="B13" s="28"/>
      <c r="E13" s="326" t="s">
        <v>232</v>
      </c>
      <c r="F13" s="339"/>
      <c r="G13" s="339"/>
      <c r="H13" s="339"/>
      <c r="L13" s="28"/>
    </row>
    <row r="14" spans="2:46" s="1" customFormat="1" x14ac:dyDescent="0.2">
      <c r="B14" s="28"/>
      <c r="L14" s="28"/>
    </row>
    <row r="15" spans="2:46" s="1" customFormat="1" ht="12" customHeight="1" x14ac:dyDescent="0.2">
      <c r="B15" s="28"/>
      <c r="D15" s="25" t="s">
        <v>16</v>
      </c>
      <c r="F15" s="23" t="s">
        <v>1</v>
      </c>
      <c r="I15" s="25" t="s">
        <v>17</v>
      </c>
      <c r="J15" s="23" t="s">
        <v>1</v>
      </c>
      <c r="L15" s="28"/>
    </row>
    <row r="16" spans="2:46" s="1" customFormat="1" ht="12" customHeight="1" x14ac:dyDescent="0.2">
      <c r="B16" s="28"/>
      <c r="D16" s="25" t="s">
        <v>18</v>
      </c>
      <c r="F16" s="23" t="s">
        <v>19</v>
      </c>
      <c r="I16" s="25" t="s">
        <v>20</v>
      </c>
      <c r="J16" s="48" t="str">
        <f>'Rekapitulace stavby'!AN8</f>
        <v>14. 6. 2023</v>
      </c>
      <c r="L16" s="28"/>
    </row>
    <row r="17" spans="2:12" s="1" customFormat="1" ht="10.9" customHeight="1" x14ac:dyDescent="0.2">
      <c r="B17" s="28"/>
      <c r="L17" s="28"/>
    </row>
    <row r="18" spans="2:12" s="1" customFormat="1" ht="12" customHeight="1" x14ac:dyDescent="0.2">
      <c r="B18" s="28"/>
      <c r="D18" s="25" t="s">
        <v>22</v>
      </c>
      <c r="I18" s="25" t="s">
        <v>23</v>
      </c>
      <c r="J18" s="23" t="s">
        <v>1</v>
      </c>
      <c r="L18" s="28"/>
    </row>
    <row r="19" spans="2:12" s="1" customFormat="1" ht="18" customHeight="1" x14ac:dyDescent="0.2">
      <c r="B19" s="28"/>
      <c r="E19" s="23" t="s">
        <v>24</v>
      </c>
      <c r="I19" s="25" t="s">
        <v>25</v>
      </c>
      <c r="J19" s="23" t="s">
        <v>1</v>
      </c>
      <c r="L19" s="28"/>
    </row>
    <row r="20" spans="2:12" s="1" customFormat="1" ht="6.95" customHeight="1" x14ac:dyDescent="0.2">
      <c r="B20" s="28"/>
      <c r="L20" s="28"/>
    </row>
    <row r="21" spans="2:12" s="1" customFormat="1" ht="12" customHeight="1" x14ac:dyDescent="0.2">
      <c r="B21" s="28"/>
      <c r="D21" s="25" t="s">
        <v>26</v>
      </c>
      <c r="I21" s="25" t="s">
        <v>23</v>
      </c>
      <c r="J21" s="23" t="s">
        <v>1</v>
      </c>
      <c r="L21" s="28"/>
    </row>
    <row r="22" spans="2:12" s="1" customFormat="1" ht="18" customHeight="1" x14ac:dyDescent="0.2">
      <c r="B22" s="28"/>
      <c r="E22" s="23" t="s">
        <v>27</v>
      </c>
      <c r="I22" s="25" t="s">
        <v>25</v>
      </c>
      <c r="J22" s="23" t="s">
        <v>1</v>
      </c>
      <c r="L22" s="28"/>
    </row>
    <row r="23" spans="2:12" s="1" customFormat="1" ht="6.95" customHeight="1" x14ac:dyDescent="0.2">
      <c r="B23" s="28"/>
      <c r="L23" s="28"/>
    </row>
    <row r="24" spans="2:12" s="1" customFormat="1" ht="12" customHeight="1" x14ac:dyDescent="0.2">
      <c r="B24" s="28"/>
      <c r="D24" s="25" t="s">
        <v>28</v>
      </c>
      <c r="I24" s="25" t="s">
        <v>23</v>
      </c>
      <c r="J24" s="23" t="s">
        <v>1</v>
      </c>
      <c r="L24" s="28"/>
    </row>
    <row r="25" spans="2:12" s="1" customFormat="1" ht="18" customHeight="1" x14ac:dyDescent="0.2">
      <c r="B25" s="28"/>
      <c r="E25" s="23" t="s">
        <v>29</v>
      </c>
      <c r="I25" s="25" t="s">
        <v>25</v>
      </c>
      <c r="J25" s="23" t="s">
        <v>1</v>
      </c>
      <c r="L25" s="28"/>
    </row>
    <row r="26" spans="2:12" s="1" customFormat="1" ht="6.95" customHeight="1" x14ac:dyDescent="0.2">
      <c r="B26" s="28"/>
      <c r="L26" s="28"/>
    </row>
    <row r="27" spans="2:12" s="1" customFormat="1" ht="12" customHeight="1" x14ac:dyDescent="0.2">
      <c r="B27" s="28"/>
      <c r="D27" s="25" t="s">
        <v>31</v>
      </c>
      <c r="I27" s="25" t="s">
        <v>23</v>
      </c>
      <c r="J27" s="23" t="str">
        <f>IF('Rekapitulace stavby'!AN19="","",'Rekapitulace stavby'!AN19)</f>
        <v/>
      </c>
      <c r="L27" s="28"/>
    </row>
    <row r="28" spans="2:12" s="1" customFormat="1" ht="18" customHeight="1" x14ac:dyDescent="0.2">
      <c r="B28" s="28"/>
      <c r="E28" s="23" t="str">
        <f>IF('Rekapitulace stavby'!E20="","",'Rekapitulace stavby'!E20)</f>
        <v xml:space="preserve"> </v>
      </c>
      <c r="I28" s="25" t="s">
        <v>25</v>
      </c>
      <c r="J28" s="23" t="str">
        <f>IF('Rekapitulace stavby'!AN20="","",'Rekapitulace stavby'!AN20)</f>
        <v/>
      </c>
      <c r="L28" s="28"/>
    </row>
    <row r="29" spans="2:12" s="1" customFormat="1" ht="6.95" customHeight="1" x14ac:dyDescent="0.2">
      <c r="B29" s="28"/>
      <c r="L29" s="28"/>
    </row>
    <row r="30" spans="2:12" s="1" customFormat="1" ht="12" customHeight="1" x14ac:dyDescent="0.2">
      <c r="B30" s="28"/>
      <c r="D30" s="25" t="s">
        <v>32</v>
      </c>
      <c r="L30" s="28"/>
    </row>
    <row r="31" spans="2:12" s="7" customFormat="1" ht="95.25" customHeight="1" x14ac:dyDescent="0.2">
      <c r="B31" s="90"/>
      <c r="E31" s="303" t="s">
        <v>33</v>
      </c>
      <c r="F31" s="303"/>
      <c r="G31" s="303"/>
      <c r="H31" s="303"/>
      <c r="L31" s="90"/>
    </row>
    <row r="32" spans="2:12" s="1" customFormat="1" ht="6.95" customHeight="1" x14ac:dyDescent="0.2">
      <c r="B32" s="28"/>
      <c r="L32" s="28"/>
    </row>
    <row r="33" spans="2:12" s="1" customFormat="1" ht="6.95" customHeight="1" x14ac:dyDescent="0.2">
      <c r="B33" s="28"/>
      <c r="D33" s="49"/>
      <c r="E33" s="49"/>
      <c r="F33" s="49"/>
      <c r="G33" s="49"/>
      <c r="H33" s="49"/>
      <c r="I33" s="49"/>
      <c r="J33" s="49"/>
      <c r="K33" s="49"/>
      <c r="L33" s="28"/>
    </row>
    <row r="34" spans="2:12" s="1" customFormat="1" ht="25.35" customHeight="1" x14ac:dyDescent="0.2">
      <c r="B34" s="28"/>
      <c r="D34" s="91" t="s">
        <v>34</v>
      </c>
      <c r="J34" s="62">
        <f>ROUND(J147, 2)</f>
        <v>0</v>
      </c>
      <c r="L34" s="28"/>
    </row>
    <row r="35" spans="2:12" s="1" customFormat="1" ht="6.95" customHeight="1" x14ac:dyDescent="0.2">
      <c r="B35" s="28"/>
      <c r="D35" s="49"/>
      <c r="E35" s="49"/>
      <c r="F35" s="49"/>
      <c r="G35" s="49"/>
      <c r="H35" s="49"/>
      <c r="I35" s="49"/>
      <c r="J35" s="49"/>
      <c r="K35" s="49"/>
      <c r="L35" s="28"/>
    </row>
    <row r="36" spans="2:12" s="1" customFormat="1" ht="14.45" customHeight="1" x14ac:dyDescent="0.2">
      <c r="B36" s="28"/>
      <c r="F36" s="31" t="s">
        <v>36</v>
      </c>
      <c r="I36" s="31" t="s">
        <v>35</v>
      </c>
      <c r="J36" s="31" t="s">
        <v>37</v>
      </c>
      <c r="L36" s="28"/>
    </row>
    <row r="37" spans="2:12" s="1" customFormat="1" ht="14.45" customHeight="1" x14ac:dyDescent="0.2">
      <c r="B37" s="28"/>
      <c r="D37" s="51" t="s">
        <v>38</v>
      </c>
      <c r="E37" s="25" t="s">
        <v>39</v>
      </c>
      <c r="F37" s="81">
        <f>ROUND((SUM(BE147:BE509)),  2)</f>
        <v>0</v>
      </c>
      <c r="I37" s="92">
        <v>0.21</v>
      </c>
      <c r="J37" s="81">
        <f>ROUND(((SUM(BE147:BE509))*I37),  2)</f>
        <v>0</v>
      </c>
      <c r="L37" s="28"/>
    </row>
    <row r="38" spans="2:12" s="1" customFormat="1" ht="14.45" customHeight="1" x14ac:dyDescent="0.2">
      <c r="B38" s="28"/>
      <c r="E38" s="25" t="s">
        <v>40</v>
      </c>
      <c r="F38" s="81">
        <f>ROUND((SUM(BF147:BF509)),  2)</f>
        <v>0</v>
      </c>
      <c r="I38" s="92">
        <v>0.15</v>
      </c>
      <c r="J38" s="81">
        <f>ROUND(((SUM(BF147:BF509))*I38),  2)</f>
        <v>0</v>
      </c>
      <c r="L38" s="28"/>
    </row>
    <row r="39" spans="2:12" s="1" customFormat="1" ht="14.45" hidden="1" customHeight="1" x14ac:dyDescent="0.2">
      <c r="B39" s="28"/>
      <c r="E39" s="25" t="s">
        <v>41</v>
      </c>
      <c r="F39" s="81">
        <f>ROUND((SUM(BG147:BG509)),  2)</f>
        <v>0</v>
      </c>
      <c r="I39" s="92">
        <v>0.21</v>
      </c>
      <c r="J39" s="81">
        <f>0</f>
        <v>0</v>
      </c>
      <c r="L39" s="28"/>
    </row>
    <row r="40" spans="2:12" s="1" customFormat="1" ht="14.45" hidden="1" customHeight="1" x14ac:dyDescent="0.2">
      <c r="B40" s="28"/>
      <c r="E40" s="25" t="s">
        <v>42</v>
      </c>
      <c r="F40" s="81">
        <f>ROUND((SUM(BH147:BH509)),  2)</f>
        <v>0</v>
      </c>
      <c r="I40" s="92">
        <v>0.15</v>
      </c>
      <c r="J40" s="81">
        <f>0</f>
        <v>0</v>
      </c>
      <c r="L40" s="28"/>
    </row>
    <row r="41" spans="2:12" s="1" customFormat="1" ht="14.45" hidden="1" customHeight="1" x14ac:dyDescent="0.2">
      <c r="B41" s="28"/>
      <c r="E41" s="25" t="s">
        <v>43</v>
      </c>
      <c r="F41" s="81">
        <f>ROUND((SUM(BI147:BI509)),  2)</f>
        <v>0</v>
      </c>
      <c r="I41" s="92">
        <v>0</v>
      </c>
      <c r="J41" s="81">
        <f>0</f>
        <v>0</v>
      </c>
      <c r="L41" s="28"/>
    </row>
    <row r="42" spans="2:12" s="1" customFormat="1" ht="6.95" customHeight="1" x14ac:dyDescent="0.2">
      <c r="B42" s="28"/>
      <c r="L42" s="28"/>
    </row>
    <row r="43" spans="2:12" s="1" customFormat="1" ht="25.35" customHeight="1" x14ac:dyDescent="0.2">
      <c r="B43" s="28"/>
      <c r="C43" s="93"/>
      <c r="D43" s="94" t="s">
        <v>44</v>
      </c>
      <c r="E43" s="53"/>
      <c r="F43" s="53"/>
      <c r="G43" s="95" t="s">
        <v>45</v>
      </c>
      <c r="H43" s="96" t="s">
        <v>46</v>
      </c>
      <c r="I43" s="53"/>
      <c r="J43" s="97">
        <f>SUM(J34:J41)</f>
        <v>0</v>
      </c>
      <c r="K43" s="98"/>
      <c r="L43" s="28"/>
    </row>
    <row r="44" spans="2:12" s="1" customFormat="1" ht="14.45" customHeight="1" x14ac:dyDescent="0.2">
      <c r="B44" s="28"/>
      <c r="L44" s="28"/>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ht="14.45" customHeight="1" x14ac:dyDescent="0.2">
      <c r="B49" s="19"/>
      <c r="L49" s="19"/>
    </row>
    <row r="50" spans="2:12" s="1" customFormat="1" ht="14.45" customHeight="1" x14ac:dyDescent="0.2">
      <c r="B50" s="28"/>
      <c r="D50" s="37" t="s">
        <v>47</v>
      </c>
      <c r="E50" s="38"/>
      <c r="F50" s="38"/>
      <c r="G50" s="37" t="s">
        <v>48</v>
      </c>
      <c r="H50" s="38"/>
      <c r="I50" s="38"/>
      <c r="J50" s="38"/>
      <c r="K50" s="38"/>
      <c r="L50" s="28"/>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x14ac:dyDescent="0.2">
      <c r="B60" s="19"/>
      <c r="L60" s="19"/>
    </row>
    <row r="61" spans="2:12" s="1" customFormat="1" ht="12.75" x14ac:dyDescent="0.2">
      <c r="B61" s="28"/>
      <c r="D61" s="39" t="s">
        <v>49</v>
      </c>
      <c r="E61" s="30"/>
      <c r="F61" s="99" t="s">
        <v>50</v>
      </c>
      <c r="G61" s="39" t="s">
        <v>49</v>
      </c>
      <c r="H61" s="30"/>
      <c r="I61" s="30"/>
      <c r="J61" s="100" t="s">
        <v>50</v>
      </c>
      <c r="K61" s="30"/>
      <c r="L61" s="28"/>
    </row>
    <row r="62" spans="2:12" x14ac:dyDescent="0.2">
      <c r="B62" s="19"/>
      <c r="L62" s="19"/>
    </row>
    <row r="63" spans="2:12" x14ac:dyDescent="0.2">
      <c r="B63" s="19"/>
      <c r="L63" s="19"/>
    </row>
    <row r="64" spans="2:12" x14ac:dyDescent="0.2">
      <c r="B64" s="19"/>
      <c r="L64" s="19"/>
    </row>
    <row r="65" spans="2:12" s="1" customFormat="1" ht="12.75" x14ac:dyDescent="0.2">
      <c r="B65" s="28"/>
      <c r="D65" s="37" t="s">
        <v>51</v>
      </c>
      <c r="E65" s="38"/>
      <c r="F65" s="38"/>
      <c r="G65" s="37" t="s">
        <v>52</v>
      </c>
      <c r="H65" s="38"/>
      <c r="I65" s="38"/>
      <c r="J65" s="38"/>
      <c r="K65" s="38"/>
      <c r="L65" s="28"/>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x14ac:dyDescent="0.2">
      <c r="B75" s="19"/>
      <c r="L75" s="19"/>
    </row>
    <row r="76" spans="2:12" s="1" customFormat="1" ht="12.75" x14ac:dyDescent="0.2">
      <c r="B76" s="28"/>
      <c r="D76" s="39" t="s">
        <v>49</v>
      </c>
      <c r="E76" s="30"/>
      <c r="F76" s="99" t="s">
        <v>50</v>
      </c>
      <c r="G76" s="39" t="s">
        <v>49</v>
      </c>
      <c r="H76" s="30"/>
      <c r="I76" s="30"/>
      <c r="J76" s="100" t="s">
        <v>50</v>
      </c>
      <c r="K76" s="30"/>
      <c r="L76" s="28"/>
    </row>
    <row r="77" spans="2:12" s="1" customFormat="1" ht="14.45" customHeight="1" x14ac:dyDescent="0.2">
      <c r="B77" s="40"/>
      <c r="C77" s="41"/>
      <c r="D77" s="41"/>
      <c r="E77" s="41"/>
      <c r="F77" s="41"/>
      <c r="G77" s="41"/>
      <c r="H77" s="41"/>
      <c r="I77" s="41"/>
      <c r="J77" s="41"/>
      <c r="K77" s="41"/>
      <c r="L77" s="28"/>
    </row>
    <row r="81" spans="2:12" s="1" customFormat="1" ht="6.95" customHeight="1" x14ac:dyDescent="0.2">
      <c r="B81" s="42"/>
      <c r="C81" s="43"/>
      <c r="D81" s="43"/>
      <c r="E81" s="43"/>
      <c r="F81" s="43"/>
      <c r="G81" s="43"/>
      <c r="H81" s="43"/>
      <c r="I81" s="43"/>
      <c r="J81" s="43"/>
      <c r="K81" s="43"/>
      <c r="L81" s="28"/>
    </row>
    <row r="82" spans="2:12" s="1" customFormat="1" ht="24.95" customHeight="1" x14ac:dyDescent="0.2">
      <c r="B82" s="28"/>
      <c r="C82" s="20" t="s">
        <v>131</v>
      </c>
      <c r="L82" s="28"/>
    </row>
    <row r="83" spans="2:12" s="1" customFormat="1" ht="6.95" customHeight="1" x14ac:dyDescent="0.2">
      <c r="B83" s="28"/>
      <c r="L83" s="28"/>
    </row>
    <row r="84" spans="2:12" s="1" customFormat="1" ht="12" customHeight="1" x14ac:dyDescent="0.2">
      <c r="B84" s="28"/>
      <c r="C84" s="25" t="s">
        <v>14</v>
      </c>
      <c r="L84" s="28"/>
    </row>
    <row r="85" spans="2:12" s="1" customFormat="1" ht="16.5" customHeight="1" x14ac:dyDescent="0.2">
      <c r="B85" s="28"/>
      <c r="E85" s="340" t="str">
        <f>E7</f>
        <v>NOVÝ ZDROJ KYSLÍKU</v>
      </c>
      <c r="F85" s="341"/>
      <c r="G85" s="341"/>
      <c r="H85" s="341"/>
      <c r="L85" s="28"/>
    </row>
    <row r="86" spans="2:12" ht="12" customHeight="1" x14ac:dyDescent="0.2">
      <c r="B86" s="19"/>
      <c r="C86" s="25" t="s">
        <v>124</v>
      </c>
      <c r="L86" s="19"/>
    </row>
    <row r="87" spans="2:12" ht="16.5" customHeight="1" x14ac:dyDescent="0.2">
      <c r="B87" s="19"/>
      <c r="E87" s="340" t="s">
        <v>125</v>
      </c>
      <c r="F87" s="301"/>
      <c r="G87" s="301"/>
      <c r="H87" s="301"/>
      <c r="L87" s="19"/>
    </row>
    <row r="88" spans="2:12" ht="12" customHeight="1" x14ac:dyDescent="0.2">
      <c r="B88" s="19"/>
      <c r="C88" s="25" t="s">
        <v>126</v>
      </c>
      <c r="L88" s="19"/>
    </row>
    <row r="89" spans="2:12" s="1" customFormat="1" ht="16.5" customHeight="1" x14ac:dyDescent="0.2">
      <c r="B89" s="28"/>
      <c r="E89" s="325" t="s">
        <v>127</v>
      </c>
      <c r="F89" s="339"/>
      <c r="G89" s="339"/>
      <c r="H89" s="339"/>
      <c r="L89" s="28"/>
    </row>
    <row r="90" spans="2:12" s="1" customFormat="1" ht="12" customHeight="1" x14ac:dyDescent="0.2">
      <c r="B90" s="28"/>
      <c r="C90" s="25" t="s">
        <v>128</v>
      </c>
      <c r="L90" s="28"/>
    </row>
    <row r="91" spans="2:12" s="1" customFormat="1" ht="16.5" customHeight="1" x14ac:dyDescent="0.2">
      <c r="B91" s="28"/>
      <c r="E91" s="326" t="str">
        <f>E13</f>
        <v xml:space="preserve">2 - Architektonicko-stavební řešení </v>
      </c>
      <c r="F91" s="339"/>
      <c r="G91" s="339"/>
      <c r="H91" s="339"/>
      <c r="L91" s="28"/>
    </row>
    <row r="92" spans="2:12" s="1" customFormat="1" ht="6.95" customHeight="1" x14ac:dyDescent="0.2">
      <c r="B92" s="28"/>
      <c r="L92" s="28"/>
    </row>
    <row r="93" spans="2:12" s="1" customFormat="1" ht="12" customHeight="1" x14ac:dyDescent="0.2">
      <c r="B93" s="28"/>
      <c r="C93" s="25" t="s">
        <v>18</v>
      </c>
      <c r="F93" s="23" t="str">
        <f>F16</f>
        <v xml:space="preserve"> </v>
      </c>
      <c r="I93" s="25" t="s">
        <v>20</v>
      </c>
      <c r="J93" s="48" t="str">
        <f>IF(J16="","",J16)</f>
        <v>14. 6. 2023</v>
      </c>
      <c r="L93" s="28"/>
    </row>
    <row r="94" spans="2:12" s="1" customFormat="1" ht="6.95" customHeight="1" x14ac:dyDescent="0.2">
      <c r="B94" s="28"/>
      <c r="L94" s="28"/>
    </row>
    <row r="95" spans="2:12" s="1" customFormat="1" ht="15.2" customHeight="1" x14ac:dyDescent="0.2">
      <c r="B95" s="28"/>
      <c r="C95" s="25" t="s">
        <v>22</v>
      </c>
      <c r="F95" s="23" t="str">
        <f>E19</f>
        <v>KRÁLOVÉHRADECKÝ KRAJ</v>
      </c>
      <c r="I95" s="25" t="s">
        <v>28</v>
      </c>
      <c r="J95" s="26" t="str">
        <f>E25</f>
        <v>KANIA a.s.</v>
      </c>
      <c r="L95" s="28"/>
    </row>
    <row r="96" spans="2:12" s="1" customFormat="1" ht="15.2" customHeight="1" x14ac:dyDescent="0.2">
      <c r="B96" s="28"/>
      <c r="C96" s="25" t="s">
        <v>26</v>
      </c>
      <c r="F96" s="23" t="str">
        <f>IF(E22="","",E22)</f>
        <v>Na základě výběrového řízení</v>
      </c>
      <c r="I96" s="25" t="s">
        <v>31</v>
      </c>
      <c r="J96" s="26" t="str">
        <f>E28</f>
        <v xml:space="preserve"> </v>
      </c>
      <c r="L96" s="28"/>
    </row>
    <row r="97" spans="2:47" s="1" customFormat="1" ht="10.35" customHeight="1" x14ac:dyDescent="0.2">
      <c r="B97" s="28"/>
      <c r="L97" s="28"/>
    </row>
    <row r="98" spans="2:47" s="1" customFormat="1" ht="29.25" customHeight="1" x14ac:dyDescent="0.2">
      <c r="B98" s="28"/>
      <c r="C98" s="101" t="s">
        <v>132</v>
      </c>
      <c r="D98" s="93"/>
      <c r="E98" s="93"/>
      <c r="F98" s="93"/>
      <c r="G98" s="93"/>
      <c r="H98" s="93"/>
      <c r="I98" s="93"/>
      <c r="J98" s="102" t="s">
        <v>133</v>
      </c>
      <c r="K98" s="93"/>
      <c r="L98" s="28"/>
    </row>
    <row r="99" spans="2:47" s="1" customFormat="1" ht="10.35" customHeight="1" x14ac:dyDescent="0.2">
      <c r="B99" s="28"/>
      <c r="L99" s="28"/>
    </row>
    <row r="100" spans="2:47" s="1" customFormat="1" ht="22.9" customHeight="1" x14ac:dyDescent="0.2">
      <c r="B100" s="28"/>
      <c r="C100" s="103" t="s">
        <v>134</v>
      </c>
      <c r="J100" s="62">
        <f>J147</f>
        <v>0</v>
      </c>
      <c r="L100" s="28"/>
      <c r="AU100" s="16" t="s">
        <v>135</v>
      </c>
    </row>
    <row r="101" spans="2:47" s="8" customFormat="1" ht="24.95" customHeight="1" x14ac:dyDescent="0.2">
      <c r="B101" s="104"/>
      <c r="D101" s="105" t="s">
        <v>136</v>
      </c>
      <c r="E101" s="106"/>
      <c r="F101" s="106"/>
      <c r="G101" s="106"/>
      <c r="H101" s="106"/>
      <c r="I101" s="106"/>
      <c r="J101" s="107">
        <f>J148</f>
        <v>0</v>
      </c>
      <c r="L101" s="104"/>
    </row>
    <row r="102" spans="2:47" s="9" customFormat="1" ht="19.899999999999999" customHeight="1" x14ac:dyDescent="0.2">
      <c r="B102" s="108"/>
      <c r="D102" s="109" t="s">
        <v>233</v>
      </c>
      <c r="E102" s="110"/>
      <c r="F102" s="110"/>
      <c r="G102" s="110"/>
      <c r="H102" s="110"/>
      <c r="I102" s="110"/>
      <c r="J102" s="111">
        <f>J149</f>
        <v>0</v>
      </c>
      <c r="L102" s="108"/>
    </row>
    <row r="103" spans="2:47" s="9" customFormat="1" ht="19.899999999999999" customHeight="1" x14ac:dyDescent="0.2">
      <c r="B103" s="108"/>
      <c r="D103" s="109" t="s">
        <v>234</v>
      </c>
      <c r="E103" s="110"/>
      <c r="F103" s="110"/>
      <c r="G103" s="110"/>
      <c r="H103" s="110"/>
      <c r="I103" s="110"/>
      <c r="J103" s="111">
        <f>J174</f>
        <v>0</v>
      </c>
      <c r="L103" s="108"/>
    </row>
    <row r="104" spans="2:47" s="9" customFormat="1" ht="19.899999999999999" customHeight="1" x14ac:dyDescent="0.2">
      <c r="B104" s="108"/>
      <c r="D104" s="109" t="s">
        <v>235</v>
      </c>
      <c r="E104" s="110"/>
      <c r="F104" s="110"/>
      <c r="G104" s="110"/>
      <c r="H104" s="110"/>
      <c r="I104" s="110"/>
      <c r="J104" s="111">
        <f>J196</f>
        <v>0</v>
      </c>
      <c r="L104" s="108"/>
    </row>
    <row r="105" spans="2:47" s="9" customFormat="1" ht="19.899999999999999" customHeight="1" x14ac:dyDescent="0.2">
      <c r="B105" s="108"/>
      <c r="D105" s="109" t="s">
        <v>236</v>
      </c>
      <c r="E105" s="110"/>
      <c r="F105" s="110"/>
      <c r="G105" s="110"/>
      <c r="H105" s="110"/>
      <c r="I105" s="110"/>
      <c r="J105" s="111">
        <f>J207</f>
        <v>0</v>
      </c>
      <c r="L105" s="108"/>
    </row>
    <row r="106" spans="2:47" s="9" customFormat="1" ht="19.899999999999999" customHeight="1" x14ac:dyDescent="0.2">
      <c r="B106" s="108"/>
      <c r="D106" s="109" t="s">
        <v>237</v>
      </c>
      <c r="E106" s="110"/>
      <c r="F106" s="110"/>
      <c r="G106" s="110"/>
      <c r="H106" s="110"/>
      <c r="I106" s="110"/>
      <c r="J106" s="111">
        <f>J220</f>
        <v>0</v>
      </c>
      <c r="L106" s="108"/>
    </row>
    <row r="107" spans="2:47" s="9" customFormat="1" ht="19.899999999999999" customHeight="1" x14ac:dyDescent="0.2">
      <c r="B107" s="108"/>
      <c r="D107" s="109" t="s">
        <v>138</v>
      </c>
      <c r="E107" s="110"/>
      <c r="F107" s="110"/>
      <c r="G107" s="110"/>
      <c r="H107" s="110"/>
      <c r="I107" s="110"/>
      <c r="J107" s="111">
        <f>J271</f>
        <v>0</v>
      </c>
      <c r="L107" s="108"/>
    </row>
    <row r="108" spans="2:47" s="9" customFormat="1" ht="14.85" customHeight="1" x14ac:dyDescent="0.2">
      <c r="B108" s="108"/>
      <c r="D108" s="109" t="s">
        <v>238</v>
      </c>
      <c r="E108" s="110"/>
      <c r="F108" s="110"/>
      <c r="G108" s="110"/>
      <c r="H108" s="110"/>
      <c r="I108" s="110"/>
      <c r="J108" s="111">
        <f>J307</f>
        <v>0</v>
      </c>
      <c r="L108" s="108"/>
    </row>
    <row r="109" spans="2:47" s="9" customFormat="1" ht="19.899999999999999" customHeight="1" x14ac:dyDescent="0.2">
      <c r="B109" s="108"/>
      <c r="D109" s="109" t="s">
        <v>239</v>
      </c>
      <c r="E109" s="110"/>
      <c r="F109" s="110"/>
      <c r="G109" s="110"/>
      <c r="H109" s="110"/>
      <c r="I109" s="110"/>
      <c r="J109" s="111">
        <f>J312</f>
        <v>0</v>
      </c>
      <c r="L109" s="108"/>
    </row>
    <row r="110" spans="2:47" s="8" customFormat="1" ht="24.95" customHeight="1" x14ac:dyDescent="0.2">
      <c r="B110" s="104"/>
      <c r="D110" s="105" t="s">
        <v>140</v>
      </c>
      <c r="E110" s="106"/>
      <c r="F110" s="106"/>
      <c r="G110" s="106"/>
      <c r="H110" s="106"/>
      <c r="I110" s="106"/>
      <c r="J110" s="107">
        <f>J314</f>
        <v>0</v>
      </c>
      <c r="L110" s="104"/>
    </row>
    <row r="111" spans="2:47" s="9" customFormat="1" ht="19.899999999999999" customHeight="1" x14ac:dyDescent="0.2">
      <c r="B111" s="108"/>
      <c r="D111" s="109" t="s">
        <v>240</v>
      </c>
      <c r="E111" s="110"/>
      <c r="F111" s="110"/>
      <c r="G111" s="110"/>
      <c r="H111" s="110"/>
      <c r="I111" s="110"/>
      <c r="J111" s="111">
        <f>J315</f>
        <v>0</v>
      </c>
      <c r="L111" s="108"/>
    </row>
    <row r="112" spans="2:47" s="9" customFormat="1" ht="19.899999999999999" customHeight="1" x14ac:dyDescent="0.2">
      <c r="B112" s="108"/>
      <c r="D112" s="109" t="s">
        <v>241</v>
      </c>
      <c r="E112" s="110"/>
      <c r="F112" s="110"/>
      <c r="G112" s="110"/>
      <c r="H112" s="110"/>
      <c r="I112" s="110"/>
      <c r="J112" s="111">
        <f>J341</f>
        <v>0</v>
      </c>
      <c r="L112" s="108"/>
    </row>
    <row r="113" spans="2:12" s="9" customFormat="1" ht="19.899999999999999" customHeight="1" x14ac:dyDescent="0.2">
      <c r="B113" s="108"/>
      <c r="D113" s="109" t="s">
        <v>242</v>
      </c>
      <c r="E113" s="110"/>
      <c r="F113" s="110"/>
      <c r="G113" s="110"/>
      <c r="H113" s="110"/>
      <c r="I113" s="110"/>
      <c r="J113" s="111">
        <f>J383</f>
        <v>0</v>
      </c>
      <c r="L113" s="108"/>
    </row>
    <row r="114" spans="2:12" s="9" customFormat="1" ht="19.899999999999999" customHeight="1" x14ac:dyDescent="0.2">
      <c r="B114" s="108"/>
      <c r="D114" s="109" t="s">
        <v>243</v>
      </c>
      <c r="E114" s="110"/>
      <c r="F114" s="110"/>
      <c r="G114" s="110"/>
      <c r="H114" s="110"/>
      <c r="I114" s="110"/>
      <c r="J114" s="111">
        <f>J429</f>
        <v>0</v>
      </c>
      <c r="L114" s="108"/>
    </row>
    <row r="115" spans="2:12" s="9" customFormat="1" ht="19.899999999999999" customHeight="1" x14ac:dyDescent="0.2">
      <c r="B115" s="108"/>
      <c r="D115" s="109" t="s">
        <v>244</v>
      </c>
      <c r="E115" s="110"/>
      <c r="F115" s="110"/>
      <c r="G115" s="110"/>
      <c r="H115" s="110"/>
      <c r="I115" s="110"/>
      <c r="J115" s="111">
        <f>J439</f>
        <v>0</v>
      </c>
      <c r="L115" s="108"/>
    </row>
    <row r="116" spans="2:12" s="9" customFormat="1" ht="19.899999999999999" customHeight="1" x14ac:dyDescent="0.2">
      <c r="B116" s="108"/>
      <c r="D116" s="109" t="s">
        <v>245</v>
      </c>
      <c r="E116" s="110"/>
      <c r="F116" s="110"/>
      <c r="G116" s="110"/>
      <c r="H116" s="110"/>
      <c r="I116" s="110"/>
      <c r="J116" s="111">
        <f>J442</f>
        <v>0</v>
      </c>
      <c r="L116" s="108"/>
    </row>
    <row r="117" spans="2:12" s="9" customFormat="1" ht="19.899999999999999" customHeight="1" x14ac:dyDescent="0.2">
      <c r="B117" s="108"/>
      <c r="D117" s="109" t="s">
        <v>246</v>
      </c>
      <c r="E117" s="110"/>
      <c r="F117" s="110"/>
      <c r="G117" s="110"/>
      <c r="H117" s="110"/>
      <c r="I117" s="110"/>
      <c r="J117" s="111">
        <f>J447</f>
        <v>0</v>
      </c>
      <c r="L117" s="108"/>
    </row>
    <row r="118" spans="2:12" s="9" customFormat="1" ht="19.899999999999999" customHeight="1" x14ac:dyDescent="0.2">
      <c r="B118" s="108"/>
      <c r="D118" s="109" t="s">
        <v>247</v>
      </c>
      <c r="E118" s="110"/>
      <c r="F118" s="110"/>
      <c r="G118" s="110"/>
      <c r="H118" s="110"/>
      <c r="I118" s="110"/>
      <c r="J118" s="111">
        <f>J460</f>
        <v>0</v>
      </c>
      <c r="L118" s="108"/>
    </row>
    <row r="119" spans="2:12" s="9" customFormat="1" ht="19.899999999999999" customHeight="1" x14ac:dyDescent="0.2">
      <c r="B119" s="108"/>
      <c r="D119" s="109" t="s">
        <v>141</v>
      </c>
      <c r="E119" s="110"/>
      <c r="F119" s="110"/>
      <c r="G119" s="110"/>
      <c r="H119" s="110"/>
      <c r="I119" s="110"/>
      <c r="J119" s="111">
        <f>J474</f>
        <v>0</v>
      </c>
      <c r="L119" s="108"/>
    </row>
    <row r="120" spans="2:12" s="9" customFormat="1" ht="19.899999999999999" customHeight="1" x14ac:dyDescent="0.2">
      <c r="B120" s="108"/>
      <c r="D120" s="109" t="s">
        <v>248</v>
      </c>
      <c r="E120" s="110"/>
      <c r="F120" s="110"/>
      <c r="G120" s="110"/>
      <c r="H120" s="110"/>
      <c r="I120" s="110"/>
      <c r="J120" s="111">
        <f>J478</f>
        <v>0</v>
      </c>
      <c r="L120" s="108"/>
    </row>
    <row r="121" spans="2:12" s="8" customFormat="1" ht="24.95" customHeight="1" x14ac:dyDescent="0.2">
      <c r="B121" s="104"/>
      <c r="D121" s="105" t="s">
        <v>249</v>
      </c>
      <c r="E121" s="106"/>
      <c r="F121" s="106"/>
      <c r="G121" s="106"/>
      <c r="H121" s="106"/>
      <c r="I121" s="106"/>
      <c r="J121" s="107">
        <f>J483</f>
        <v>0</v>
      </c>
      <c r="L121" s="104"/>
    </row>
    <row r="122" spans="2:12" s="9" customFormat="1" ht="19.899999999999999" customHeight="1" x14ac:dyDescent="0.2">
      <c r="B122" s="108"/>
      <c r="D122" s="109" t="s">
        <v>250</v>
      </c>
      <c r="E122" s="110"/>
      <c r="F122" s="110"/>
      <c r="G122" s="110"/>
      <c r="H122" s="110"/>
      <c r="I122" s="110"/>
      <c r="J122" s="111">
        <f>J484</f>
        <v>0</v>
      </c>
      <c r="L122" s="108"/>
    </row>
    <row r="123" spans="2:12" s="8" customFormat="1" ht="24.95" customHeight="1" x14ac:dyDescent="0.2">
      <c r="B123" s="104"/>
      <c r="D123" s="105" t="s">
        <v>251</v>
      </c>
      <c r="E123" s="106"/>
      <c r="F123" s="106"/>
      <c r="G123" s="106"/>
      <c r="H123" s="106"/>
      <c r="I123" s="106"/>
      <c r="J123" s="107">
        <f>J495</f>
        <v>0</v>
      </c>
      <c r="L123" s="104"/>
    </row>
    <row r="124" spans="2:12" s="1" customFormat="1" ht="21.75" customHeight="1" x14ac:dyDescent="0.2">
      <c r="B124" s="28"/>
      <c r="L124" s="28"/>
    </row>
    <row r="125" spans="2:12" s="1" customFormat="1" ht="6.95" customHeight="1" x14ac:dyDescent="0.2">
      <c r="B125" s="40"/>
      <c r="C125" s="41"/>
      <c r="D125" s="41"/>
      <c r="E125" s="41"/>
      <c r="F125" s="41"/>
      <c r="G125" s="41"/>
      <c r="H125" s="41"/>
      <c r="I125" s="41"/>
      <c r="J125" s="41"/>
      <c r="K125" s="41"/>
      <c r="L125" s="28"/>
    </row>
    <row r="129" spans="2:12" s="1" customFormat="1" ht="6.95" customHeight="1" x14ac:dyDescent="0.2">
      <c r="B129" s="42"/>
      <c r="C129" s="43"/>
      <c r="D129" s="43"/>
      <c r="E129" s="43"/>
      <c r="F129" s="43"/>
      <c r="G129" s="43"/>
      <c r="H129" s="43"/>
      <c r="I129" s="43"/>
      <c r="J129" s="43"/>
      <c r="K129" s="43"/>
      <c r="L129" s="28"/>
    </row>
    <row r="130" spans="2:12" s="1" customFormat="1" ht="24.95" customHeight="1" x14ac:dyDescent="0.2">
      <c r="B130" s="28"/>
      <c r="C130" s="20" t="s">
        <v>142</v>
      </c>
      <c r="L130" s="28"/>
    </row>
    <row r="131" spans="2:12" s="1" customFormat="1" ht="6.95" customHeight="1" x14ac:dyDescent="0.2">
      <c r="B131" s="28"/>
      <c r="L131" s="28"/>
    </row>
    <row r="132" spans="2:12" s="1" customFormat="1" ht="12" customHeight="1" x14ac:dyDescent="0.2">
      <c r="B132" s="28"/>
      <c r="C132" s="25" t="s">
        <v>14</v>
      </c>
      <c r="L132" s="28"/>
    </row>
    <row r="133" spans="2:12" s="1" customFormat="1" ht="16.5" customHeight="1" x14ac:dyDescent="0.2">
      <c r="B133" s="28"/>
      <c r="E133" s="340" t="str">
        <f>E7</f>
        <v>NOVÝ ZDROJ KYSLÍKU</v>
      </c>
      <c r="F133" s="341"/>
      <c r="G133" s="341"/>
      <c r="H133" s="341"/>
      <c r="L133" s="28"/>
    </row>
    <row r="134" spans="2:12" ht="12" customHeight="1" x14ac:dyDescent="0.2">
      <c r="B134" s="19"/>
      <c r="C134" s="25" t="s">
        <v>124</v>
      </c>
      <c r="L134" s="19"/>
    </row>
    <row r="135" spans="2:12" ht="16.5" customHeight="1" x14ac:dyDescent="0.2">
      <c r="B135" s="19"/>
      <c r="E135" s="340" t="s">
        <v>125</v>
      </c>
      <c r="F135" s="301"/>
      <c r="G135" s="301"/>
      <c r="H135" s="301"/>
      <c r="L135" s="19"/>
    </row>
    <row r="136" spans="2:12" ht="12" customHeight="1" x14ac:dyDescent="0.2">
      <c r="B136" s="19"/>
      <c r="C136" s="25" t="s">
        <v>126</v>
      </c>
      <c r="L136" s="19"/>
    </row>
    <row r="137" spans="2:12" s="1" customFormat="1" ht="16.5" customHeight="1" x14ac:dyDescent="0.2">
      <c r="B137" s="28"/>
      <c r="E137" s="325" t="s">
        <v>127</v>
      </c>
      <c r="F137" s="339"/>
      <c r="G137" s="339"/>
      <c r="H137" s="339"/>
      <c r="L137" s="28"/>
    </row>
    <row r="138" spans="2:12" s="1" customFormat="1" ht="12" customHeight="1" x14ac:dyDescent="0.2">
      <c r="B138" s="28"/>
      <c r="C138" s="25" t="s">
        <v>128</v>
      </c>
      <c r="L138" s="28"/>
    </row>
    <row r="139" spans="2:12" s="1" customFormat="1" ht="16.5" customHeight="1" x14ac:dyDescent="0.2">
      <c r="B139" s="28"/>
      <c r="E139" s="326" t="str">
        <f>E13</f>
        <v xml:space="preserve">2 - Architektonicko-stavební řešení </v>
      </c>
      <c r="F139" s="339"/>
      <c r="G139" s="339"/>
      <c r="H139" s="339"/>
      <c r="L139" s="28"/>
    </row>
    <row r="140" spans="2:12" s="1" customFormat="1" ht="6.95" customHeight="1" x14ac:dyDescent="0.2">
      <c r="B140" s="28"/>
      <c r="L140" s="28"/>
    </row>
    <row r="141" spans="2:12" s="1" customFormat="1" ht="12" customHeight="1" x14ac:dyDescent="0.2">
      <c r="B141" s="28"/>
      <c r="C141" s="25" t="s">
        <v>18</v>
      </c>
      <c r="F141" s="23" t="str">
        <f>F16</f>
        <v xml:space="preserve"> </v>
      </c>
      <c r="I141" s="25" t="s">
        <v>20</v>
      </c>
      <c r="J141" s="48" t="str">
        <f>IF(J16="","",J16)</f>
        <v>14. 6. 2023</v>
      </c>
      <c r="L141" s="28"/>
    </row>
    <row r="142" spans="2:12" s="1" customFormat="1" ht="6.95" customHeight="1" x14ac:dyDescent="0.2">
      <c r="B142" s="28"/>
      <c r="L142" s="28"/>
    </row>
    <row r="143" spans="2:12" s="1" customFormat="1" ht="15.2" customHeight="1" x14ac:dyDescent="0.2">
      <c r="B143" s="28"/>
      <c r="C143" s="25" t="s">
        <v>22</v>
      </c>
      <c r="F143" s="23" t="str">
        <f>E19</f>
        <v>KRÁLOVÉHRADECKÝ KRAJ</v>
      </c>
      <c r="I143" s="25" t="s">
        <v>28</v>
      </c>
      <c r="J143" s="26" t="str">
        <f>E25</f>
        <v>KANIA a.s.</v>
      </c>
      <c r="L143" s="28"/>
    </row>
    <row r="144" spans="2:12" s="1" customFormat="1" ht="15.2" customHeight="1" x14ac:dyDescent="0.2">
      <c r="B144" s="28"/>
      <c r="C144" s="25" t="s">
        <v>26</v>
      </c>
      <c r="F144" s="23" t="str">
        <f>IF(E22="","",E22)</f>
        <v>Na základě výběrového řízení</v>
      </c>
      <c r="I144" s="25" t="s">
        <v>31</v>
      </c>
      <c r="J144" s="26" t="str">
        <f>E28</f>
        <v xml:space="preserve"> </v>
      </c>
      <c r="L144" s="28"/>
    </row>
    <row r="145" spans="2:65" s="1" customFormat="1" ht="10.35" customHeight="1" x14ac:dyDescent="0.2">
      <c r="B145" s="28"/>
      <c r="L145" s="28"/>
    </row>
    <row r="146" spans="2:65" s="10" customFormat="1" ht="29.25" customHeight="1" x14ac:dyDescent="0.2">
      <c r="B146" s="112"/>
      <c r="C146" s="113" t="s">
        <v>143</v>
      </c>
      <c r="D146" s="114" t="s">
        <v>59</v>
      </c>
      <c r="E146" s="114" t="s">
        <v>55</v>
      </c>
      <c r="F146" s="114" t="s">
        <v>56</v>
      </c>
      <c r="G146" s="114" t="s">
        <v>144</v>
      </c>
      <c r="H146" s="114" t="s">
        <v>145</v>
      </c>
      <c r="I146" s="114" t="s">
        <v>146</v>
      </c>
      <c r="J146" s="114" t="s">
        <v>133</v>
      </c>
      <c r="K146" s="115" t="s">
        <v>147</v>
      </c>
      <c r="L146" s="112"/>
      <c r="M146" s="55" t="s">
        <v>1</v>
      </c>
      <c r="N146" s="56" t="s">
        <v>38</v>
      </c>
      <c r="O146" s="56" t="s">
        <v>148</v>
      </c>
      <c r="P146" s="56" t="s">
        <v>149</v>
      </c>
      <c r="Q146" s="56" t="s">
        <v>150</v>
      </c>
      <c r="R146" s="56" t="s">
        <v>151</v>
      </c>
      <c r="S146" s="56" t="s">
        <v>152</v>
      </c>
      <c r="T146" s="57" t="s">
        <v>153</v>
      </c>
    </row>
    <row r="147" spans="2:65" s="1" customFormat="1" ht="22.9" customHeight="1" x14ac:dyDescent="0.25">
      <c r="B147" s="28"/>
      <c r="C147" s="60" t="s">
        <v>154</v>
      </c>
      <c r="J147" s="116">
        <f>BK147</f>
        <v>0</v>
      </c>
      <c r="L147" s="28"/>
      <c r="M147" s="58"/>
      <c r="N147" s="49"/>
      <c r="O147" s="49"/>
      <c r="P147" s="117">
        <f>P148+P314+P483+P495</f>
        <v>1360.572218</v>
      </c>
      <c r="Q147" s="49"/>
      <c r="R147" s="117">
        <f>R148+R314+R483+R495</f>
        <v>231.31357097</v>
      </c>
      <c r="S147" s="49"/>
      <c r="T147" s="118">
        <f>T148+T314+T483+T495</f>
        <v>6.3750000000000001E-2</v>
      </c>
      <c r="AT147" s="16" t="s">
        <v>73</v>
      </c>
      <c r="AU147" s="16" t="s">
        <v>135</v>
      </c>
      <c r="BK147" s="119">
        <f>BK148+BK314+BK483+BK495</f>
        <v>0</v>
      </c>
    </row>
    <row r="148" spans="2:65" s="11" customFormat="1" ht="25.9" customHeight="1" x14ac:dyDescent="0.2">
      <c r="B148" s="120"/>
      <c r="D148" s="121" t="s">
        <v>73</v>
      </c>
      <c r="E148" s="122" t="s">
        <v>155</v>
      </c>
      <c r="F148" s="122" t="s">
        <v>156</v>
      </c>
      <c r="J148" s="123">
        <f>BK148</f>
        <v>0</v>
      </c>
      <c r="L148" s="120"/>
      <c r="M148" s="124"/>
      <c r="P148" s="125">
        <f>P149+P174+P196+P207+P220+P271+P312</f>
        <v>973.97149300000001</v>
      </c>
      <c r="R148" s="125">
        <f>R149+R174+R196+R207+R220+R271+R312</f>
        <v>224.96122704000001</v>
      </c>
      <c r="T148" s="126">
        <f>T149+T174+T196+T207+T220+T271+T312</f>
        <v>6.3750000000000001E-2</v>
      </c>
      <c r="AR148" s="121" t="s">
        <v>81</v>
      </c>
      <c r="AT148" s="127" t="s">
        <v>73</v>
      </c>
      <c r="AU148" s="127" t="s">
        <v>74</v>
      </c>
      <c r="AY148" s="121" t="s">
        <v>157</v>
      </c>
      <c r="BK148" s="128">
        <f>BK149+BK174+BK196+BK207+BK220+BK271+BK312</f>
        <v>0</v>
      </c>
    </row>
    <row r="149" spans="2:65" s="11" customFormat="1" ht="22.9" customHeight="1" x14ac:dyDescent="0.2">
      <c r="B149" s="120"/>
      <c r="D149" s="121" t="s">
        <v>73</v>
      </c>
      <c r="E149" s="129" t="s">
        <v>81</v>
      </c>
      <c r="F149" s="129" t="s">
        <v>252</v>
      </c>
      <c r="J149" s="130">
        <f>BK149</f>
        <v>0</v>
      </c>
      <c r="L149" s="120"/>
      <c r="M149" s="124"/>
      <c r="P149" s="125">
        <f>SUM(P150:P173)</f>
        <v>113.41026099999999</v>
      </c>
      <c r="R149" s="125">
        <f>SUM(R150:R173)</f>
        <v>83.433600000000013</v>
      </c>
      <c r="T149" s="126">
        <f>SUM(T150:T173)</f>
        <v>0</v>
      </c>
      <c r="AR149" s="121" t="s">
        <v>81</v>
      </c>
      <c r="AT149" s="127" t="s">
        <v>73</v>
      </c>
      <c r="AU149" s="127" t="s">
        <v>81</v>
      </c>
      <c r="AY149" s="121" t="s">
        <v>157</v>
      </c>
      <c r="BK149" s="128">
        <f>SUM(BK150:BK173)</f>
        <v>0</v>
      </c>
    </row>
    <row r="150" spans="2:65" s="1" customFormat="1" ht="16.5" customHeight="1" x14ac:dyDescent="0.2">
      <c r="B150" s="131"/>
      <c r="C150" s="132" t="s">
        <v>81</v>
      </c>
      <c r="D150" s="132" t="s">
        <v>160</v>
      </c>
      <c r="E150" s="133" t="s">
        <v>253</v>
      </c>
      <c r="F150" s="134" t="s">
        <v>254</v>
      </c>
      <c r="G150" s="135" t="s">
        <v>255</v>
      </c>
      <c r="H150" s="136">
        <v>120</v>
      </c>
      <c r="I150" s="137"/>
      <c r="J150" s="137">
        <f>ROUND(I150*H150,2)</f>
        <v>0</v>
      </c>
      <c r="K150" s="134" t="s">
        <v>172</v>
      </c>
      <c r="L150" s="28"/>
      <c r="M150" s="138" t="s">
        <v>1</v>
      </c>
      <c r="N150" s="139" t="s">
        <v>39</v>
      </c>
      <c r="O150" s="140">
        <v>0.184</v>
      </c>
      <c r="P150" s="140">
        <f>O150*H150</f>
        <v>22.08</v>
      </c>
      <c r="Q150" s="140">
        <v>3.0000000000000001E-5</v>
      </c>
      <c r="R150" s="140">
        <f>Q150*H150</f>
        <v>3.5999999999999999E-3</v>
      </c>
      <c r="S150" s="140">
        <v>0</v>
      </c>
      <c r="T150" s="141">
        <f>S150*H150</f>
        <v>0</v>
      </c>
      <c r="V150" s="1" t="s">
        <v>1483</v>
      </c>
      <c r="X150" s="11"/>
      <c r="Y150" s="11"/>
      <c r="Z150" s="11"/>
      <c r="AR150" s="142" t="s">
        <v>165</v>
      </c>
      <c r="AT150" s="142" t="s">
        <v>160</v>
      </c>
      <c r="AU150" s="142" t="s">
        <v>83</v>
      </c>
      <c r="AY150" s="16" t="s">
        <v>157</v>
      </c>
      <c r="BE150" s="143">
        <f>IF(N150="základní",J150,0)</f>
        <v>0</v>
      </c>
      <c r="BF150" s="143">
        <f>IF(N150="snížená",J150,0)</f>
        <v>0</v>
      </c>
      <c r="BG150" s="143">
        <f>IF(N150="zákl. přenesená",J150,0)</f>
        <v>0</v>
      </c>
      <c r="BH150" s="143">
        <f>IF(N150="sníž. přenesená",J150,0)</f>
        <v>0</v>
      </c>
      <c r="BI150" s="143">
        <f>IF(N150="nulová",J150,0)</f>
        <v>0</v>
      </c>
      <c r="BJ150" s="16" t="s">
        <v>81</v>
      </c>
      <c r="BK150" s="143">
        <f>ROUND(I150*H150,2)</f>
        <v>0</v>
      </c>
      <c r="BL150" s="16" t="s">
        <v>165</v>
      </c>
      <c r="BM150" s="142" t="s">
        <v>256</v>
      </c>
    </row>
    <row r="151" spans="2:65" s="1" customFormat="1" ht="19.5" x14ac:dyDescent="0.2">
      <c r="B151" s="28"/>
      <c r="D151" s="144" t="s">
        <v>167</v>
      </c>
      <c r="F151" s="145" t="s">
        <v>257</v>
      </c>
      <c r="L151" s="28"/>
      <c r="M151" s="146"/>
      <c r="T151" s="52"/>
      <c r="X151" s="11"/>
      <c r="Y151" s="11"/>
      <c r="Z151" s="11"/>
      <c r="AT151" s="16" t="s">
        <v>167</v>
      </c>
      <c r="AU151" s="16" t="s">
        <v>83</v>
      </c>
    </row>
    <row r="152" spans="2:65" s="12" customFormat="1" x14ac:dyDescent="0.2">
      <c r="B152" s="147"/>
      <c r="D152" s="144" t="s">
        <v>183</v>
      </c>
      <c r="E152" s="148" t="s">
        <v>1</v>
      </c>
      <c r="F152" s="149" t="s">
        <v>258</v>
      </c>
      <c r="H152" s="150">
        <v>120</v>
      </c>
      <c r="L152" s="147"/>
      <c r="M152" s="151"/>
      <c r="T152" s="152"/>
      <c r="X152" s="11"/>
      <c r="Y152" s="11"/>
      <c r="Z152" s="11"/>
      <c r="AT152" s="148" t="s">
        <v>183</v>
      </c>
      <c r="AU152" s="148" t="s">
        <v>83</v>
      </c>
      <c r="AV152" s="12" t="s">
        <v>83</v>
      </c>
      <c r="AW152" s="12" t="s">
        <v>30</v>
      </c>
      <c r="AX152" s="12" t="s">
        <v>74</v>
      </c>
      <c r="AY152" s="148" t="s">
        <v>157</v>
      </c>
    </row>
    <row r="153" spans="2:65" s="13" customFormat="1" x14ac:dyDescent="0.2">
      <c r="B153" s="153"/>
      <c r="D153" s="144" t="s">
        <v>183</v>
      </c>
      <c r="E153" s="154" t="s">
        <v>1</v>
      </c>
      <c r="F153" s="155" t="s">
        <v>185</v>
      </c>
      <c r="H153" s="156">
        <v>120</v>
      </c>
      <c r="L153" s="153"/>
      <c r="M153" s="157"/>
      <c r="T153" s="158"/>
      <c r="X153" s="11"/>
      <c r="Y153" s="11"/>
      <c r="Z153" s="11"/>
      <c r="AT153" s="154" t="s">
        <v>183</v>
      </c>
      <c r="AU153" s="154" t="s">
        <v>83</v>
      </c>
      <c r="AV153" s="13" t="s">
        <v>165</v>
      </c>
      <c r="AW153" s="13" t="s">
        <v>30</v>
      </c>
      <c r="AX153" s="13" t="s">
        <v>81</v>
      </c>
      <c r="AY153" s="154" t="s">
        <v>157</v>
      </c>
    </row>
    <row r="154" spans="2:65" s="1" customFormat="1" ht="21.75" customHeight="1" x14ac:dyDescent="0.2">
      <c r="B154" s="131"/>
      <c r="C154" s="132" t="s">
        <v>1479</v>
      </c>
      <c r="D154" s="132" t="s">
        <v>160</v>
      </c>
      <c r="E154" s="133" t="s">
        <v>259</v>
      </c>
      <c r="F154" s="134" t="s">
        <v>260</v>
      </c>
      <c r="G154" s="135" t="s">
        <v>171</v>
      </c>
      <c r="H154" s="136">
        <v>66.033000000000001</v>
      </c>
      <c r="I154" s="137"/>
      <c r="J154" s="137">
        <f>ROUND(I154*H154,2)</f>
        <v>0</v>
      </c>
      <c r="K154" s="134" t="s">
        <v>172</v>
      </c>
      <c r="L154" s="28"/>
      <c r="M154" s="138" t="s">
        <v>1</v>
      </c>
      <c r="N154" s="139" t="s">
        <v>39</v>
      </c>
      <c r="O154" s="140">
        <v>0.79700000000000004</v>
      </c>
      <c r="P154" s="140">
        <f>O154*H154</f>
        <v>52.628301</v>
      </c>
      <c r="Q154" s="140">
        <v>0</v>
      </c>
      <c r="R154" s="140">
        <f>Q154*H154</f>
        <v>0</v>
      </c>
      <c r="S154" s="140">
        <v>0</v>
      </c>
      <c r="T154" s="141">
        <f>S154*H154</f>
        <v>0</v>
      </c>
      <c r="X154" s="11"/>
      <c r="Y154" s="11"/>
      <c r="Z154" s="11"/>
      <c r="AR154" s="142" t="s">
        <v>165</v>
      </c>
      <c r="AT154" s="142" t="s">
        <v>160</v>
      </c>
      <c r="AU154" s="142" t="s">
        <v>83</v>
      </c>
      <c r="AY154" s="16" t="s">
        <v>157</v>
      </c>
      <c r="BE154" s="143">
        <f>IF(N154="základní",J154,0)</f>
        <v>0</v>
      </c>
      <c r="BF154" s="143">
        <f>IF(N154="snížená",J154,0)</f>
        <v>0</v>
      </c>
      <c r="BG154" s="143">
        <f>IF(N154="zákl. přenesená",J154,0)</f>
        <v>0</v>
      </c>
      <c r="BH154" s="143">
        <f>IF(N154="sníž. přenesená",J154,0)</f>
        <v>0</v>
      </c>
      <c r="BI154" s="143">
        <f>IF(N154="nulová",J154,0)</f>
        <v>0</v>
      </c>
      <c r="BJ154" s="16" t="s">
        <v>81</v>
      </c>
      <c r="BK154" s="143">
        <f>ROUND(I154*H154,2)</f>
        <v>0</v>
      </c>
      <c r="BL154" s="16" t="s">
        <v>165</v>
      </c>
      <c r="BM154" s="142" t="s">
        <v>261</v>
      </c>
    </row>
    <row r="155" spans="2:65" s="1" customFormat="1" ht="19.5" x14ac:dyDescent="0.2">
      <c r="B155" s="28"/>
      <c r="D155" s="144" t="s">
        <v>167</v>
      </c>
      <c r="F155" s="145" t="s">
        <v>262</v>
      </c>
      <c r="L155" s="28"/>
      <c r="M155" s="146"/>
      <c r="T155" s="52"/>
      <c r="X155" s="11"/>
      <c r="Y155" s="11"/>
      <c r="Z155" s="11"/>
      <c r="AT155" s="16" t="s">
        <v>167</v>
      </c>
      <c r="AU155" s="16" t="s">
        <v>83</v>
      </c>
    </row>
    <row r="156" spans="2:65" s="12" customFormat="1" x14ac:dyDescent="0.2">
      <c r="B156" s="147"/>
      <c r="D156" s="144" t="s">
        <v>183</v>
      </c>
      <c r="E156" s="148" t="s">
        <v>1</v>
      </c>
      <c r="F156" s="149" t="s">
        <v>263</v>
      </c>
      <c r="H156" s="150">
        <v>66.033000000000001</v>
      </c>
      <c r="L156" s="147"/>
      <c r="M156" s="151"/>
      <c r="T156" s="152"/>
      <c r="X156" s="11"/>
      <c r="Y156" s="11"/>
      <c r="Z156" s="11"/>
      <c r="AT156" s="148" t="s">
        <v>183</v>
      </c>
      <c r="AU156" s="148" t="s">
        <v>83</v>
      </c>
      <c r="AV156" s="12" t="s">
        <v>83</v>
      </c>
      <c r="AW156" s="12" t="s">
        <v>30</v>
      </c>
      <c r="AX156" s="12" t="s">
        <v>74</v>
      </c>
      <c r="AY156" s="148" t="s">
        <v>157</v>
      </c>
    </row>
    <row r="157" spans="2:65" s="13" customFormat="1" x14ac:dyDescent="0.2">
      <c r="B157" s="153"/>
      <c r="D157" s="144" t="s">
        <v>183</v>
      </c>
      <c r="E157" s="154" t="s">
        <v>1</v>
      </c>
      <c r="F157" s="155" t="s">
        <v>185</v>
      </c>
      <c r="H157" s="156">
        <v>66.033000000000001</v>
      </c>
      <c r="L157" s="153"/>
      <c r="M157" s="157"/>
      <c r="T157" s="158"/>
      <c r="X157" s="11"/>
      <c r="Y157" s="11"/>
      <c r="Z157" s="11"/>
      <c r="AT157" s="154" t="s">
        <v>183</v>
      </c>
      <c r="AU157" s="154" t="s">
        <v>83</v>
      </c>
      <c r="AV157" s="13" t="s">
        <v>165</v>
      </c>
      <c r="AW157" s="13" t="s">
        <v>30</v>
      </c>
      <c r="AX157" s="13" t="s">
        <v>81</v>
      </c>
      <c r="AY157" s="154" t="s">
        <v>157</v>
      </c>
    </row>
    <row r="158" spans="2:65" s="1" customFormat="1" ht="21.75" customHeight="1" x14ac:dyDescent="0.2">
      <c r="B158" s="131"/>
      <c r="C158" s="132">
        <v>12</v>
      </c>
      <c r="D158" s="132" t="s">
        <v>160</v>
      </c>
      <c r="E158" s="133" t="s">
        <v>264</v>
      </c>
      <c r="F158" s="134" t="s">
        <v>265</v>
      </c>
      <c r="G158" s="135" t="s">
        <v>171</v>
      </c>
      <c r="H158" s="136">
        <v>66.033000000000001</v>
      </c>
      <c r="I158" s="137"/>
      <c r="J158" s="137">
        <f>ROUND(I158*H158,2)</f>
        <v>0</v>
      </c>
      <c r="K158" s="134" t="s">
        <v>172</v>
      </c>
      <c r="L158" s="28"/>
      <c r="M158" s="138" t="s">
        <v>1</v>
      </c>
      <c r="N158" s="139" t="s">
        <v>39</v>
      </c>
      <c r="O158" s="140">
        <v>9.9000000000000005E-2</v>
      </c>
      <c r="P158" s="140">
        <f>O158*H158</f>
        <v>6.5372670000000008</v>
      </c>
      <c r="Q158" s="140">
        <v>0</v>
      </c>
      <c r="R158" s="140">
        <f>Q158*H158</f>
        <v>0</v>
      </c>
      <c r="S158" s="140">
        <v>0</v>
      </c>
      <c r="T158" s="141">
        <f>S158*H158</f>
        <v>0</v>
      </c>
      <c r="V158" s="1" t="s">
        <v>1481</v>
      </c>
      <c r="X158" s="11"/>
      <c r="Y158" s="11"/>
      <c r="Z158" s="11"/>
      <c r="AR158" s="142" t="s">
        <v>165</v>
      </c>
      <c r="AT158" s="142" t="s">
        <v>160</v>
      </c>
      <c r="AU158" s="142" t="s">
        <v>83</v>
      </c>
      <c r="AY158" s="16" t="s">
        <v>157</v>
      </c>
      <c r="BE158" s="143">
        <f>IF(N158="základní",J158,0)</f>
        <v>0</v>
      </c>
      <c r="BF158" s="143">
        <f>IF(N158="snížená",J158,0)</f>
        <v>0</v>
      </c>
      <c r="BG158" s="143">
        <f>IF(N158="zákl. přenesená",J158,0)</f>
        <v>0</v>
      </c>
      <c r="BH158" s="143">
        <f>IF(N158="sníž. přenesená",J158,0)</f>
        <v>0</v>
      </c>
      <c r="BI158" s="143">
        <f>IF(N158="nulová",J158,0)</f>
        <v>0</v>
      </c>
      <c r="BJ158" s="16" t="s">
        <v>81</v>
      </c>
      <c r="BK158" s="143">
        <f>ROUND(I158*H158,2)</f>
        <v>0</v>
      </c>
      <c r="BL158" s="16" t="s">
        <v>165</v>
      </c>
      <c r="BM158" s="142" t="s">
        <v>266</v>
      </c>
    </row>
    <row r="159" spans="2:65" s="12" customFormat="1" x14ac:dyDescent="0.2">
      <c r="B159" s="147"/>
      <c r="D159" s="144" t="s">
        <v>183</v>
      </c>
      <c r="E159" s="148" t="s">
        <v>1</v>
      </c>
      <c r="F159" s="149" t="s">
        <v>263</v>
      </c>
      <c r="H159" s="150">
        <v>66.033000000000001</v>
      </c>
      <c r="L159" s="147"/>
      <c r="M159" s="151"/>
      <c r="T159" s="152"/>
      <c r="X159" s="11"/>
      <c r="Y159" s="11"/>
      <c r="Z159" s="11"/>
      <c r="AT159" s="148" t="s">
        <v>183</v>
      </c>
      <c r="AU159" s="148" t="s">
        <v>83</v>
      </c>
      <c r="AV159" s="12" t="s">
        <v>83</v>
      </c>
      <c r="AW159" s="12" t="s">
        <v>30</v>
      </c>
      <c r="AX159" s="12" t="s">
        <v>74</v>
      </c>
      <c r="AY159" s="148" t="s">
        <v>157</v>
      </c>
    </row>
    <row r="160" spans="2:65" s="13" customFormat="1" x14ac:dyDescent="0.2">
      <c r="B160" s="153"/>
      <c r="D160" s="144" t="s">
        <v>183</v>
      </c>
      <c r="E160" s="154" t="s">
        <v>1</v>
      </c>
      <c r="F160" s="155" t="s">
        <v>185</v>
      </c>
      <c r="H160" s="156">
        <v>66.033000000000001</v>
      </c>
      <c r="L160" s="153"/>
      <c r="M160" s="157"/>
      <c r="T160" s="158"/>
      <c r="X160" s="11"/>
      <c r="Y160" s="11"/>
      <c r="Z160" s="11"/>
      <c r="AT160" s="154" t="s">
        <v>183</v>
      </c>
      <c r="AU160" s="154" t="s">
        <v>83</v>
      </c>
      <c r="AV160" s="13" t="s">
        <v>165</v>
      </c>
      <c r="AW160" s="13" t="s">
        <v>30</v>
      </c>
      <c r="AX160" s="13" t="s">
        <v>81</v>
      </c>
      <c r="AY160" s="154" t="s">
        <v>157</v>
      </c>
    </row>
    <row r="161" spans="2:65" s="1" customFormat="1" ht="24.2" customHeight="1" x14ac:dyDescent="0.2">
      <c r="B161" s="131"/>
      <c r="C161" s="132">
        <v>13</v>
      </c>
      <c r="D161" s="132" t="s">
        <v>160</v>
      </c>
      <c r="E161" s="133" t="s">
        <v>267</v>
      </c>
      <c r="F161" s="134" t="s">
        <v>268</v>
      </c>
      <c r="G161" s="135" t="s">
        <v>171</v>
      </c>
      <c r="H161" s="136">
        <v>660.33</v>
      </c>
      <c r="I161" s="137"/>
      <c r="J161" s="137">
        <f>ROUND(I161*H161,2)</f>
        <v>0</v>
      </c>
      <c r="K161" s="134" t="s">
        <v>172</v>
      </c>
      <c r="L161" s="28"/>
      <c r="M161" s="138" t="s">
        <v>1</v>
      </c>
      <c r="N161" s="139" t="s">
        <v>39</v>
      </c>
      <c r="O161" s="140">
        <v>6.0000000000000001E-3</v>
      </c>
      <c r="P161" s="140">
        <f>O161*H161</f>
        <v>3.9619800000000005</v>
      </c>
      <c r="Q161" s="140">
        <v>0</v>
      </c>
      <c r="R161" s="140">
        <f>Q161*H161</f>
        <v>0</v>
      </c>
      <c r="S161" s="140">
        <v>0</v>
      </c>
      <c r="T161" s="141">
        <f>S161*H161</f>
        <v>0</v>
      </c>
      <c r="V161" s="1" t="s">
        <v>1481</v>
      </c>
      <c r="X161" s="11"/>
      <c r="Y161" s="11"/>
      <c r="Z161" s="11"/>
      <c r="AR161" s="142" t="s">
        <v>165</v>
      </c>
      <c r="AT161" s="142" t="s">
        <v>160</v>
      </c>
      <c r="AU161" s="142" t="s">
        <v>83</v>
      </c>
      <c r="AY161" s="16" t="s">
        <v>157</v>
      </c>
      <c r="BE161" s="143">
        <f>IF(N161="základní",J161,0)</f>
        <v>0</v>
      </c>
      <c r="BF161" s="143">
        <f>IF(N161="snížená",J161,0)</f>
        <v>0</v>
      </c>
      <c r="BG161" s="143">
        <f>IF(N161="zákl. přenesená",J161,0)</f>
        <v>0</v>
      </c>
      <c r="BH161" s="143">
        <f>IF(N161="sníž. přenesená",J161,0)</f>
        <v>0</v>
      </c>
      <c r="BI161" s="143">
        <f>IF(N161="nulová",J161,0)</f>
        <v>0</v>
      </c>
      <c r="BJ161" s="16" t="s">
        <v>81</v>
      </c>
      <c r="BK161" s="143">
        <f>ROUND(I161*H161,2)</f>
        <v>0</v>
      </c>
      <c r="BL161" s="16" t="s">
        <v>165</v>
      </c>
      <c r="BM161" s="142" t="s">
        <v>269</v>
      </c>
    </row>
    <row r="162" spans="2:65" s="12" customFormat="1" x14ac:dyDescent="0.2">
      <c r="B162" s="147"/>
      <c r="D162" s="144" t="s">
        <v>183</v>
      </c>
      <c r="F162" s="149" t="s">
        <v>270</v>
      </c>
      <c r="H162" s="150">
        <v>660.33</v>
      </c>
      <c r="L162" s="147"/>
      <c r="M162" s="151"/>
      <c r="T162" s="152"/>
      <c r="X162" s="11"/>
      <c r="Y162" s="11"/>
      <c r="Z162" s="11"/>
      <c r="AT162" s="148" t="s">
        <v>183</v>
      </c>
      <c r="AU162" s="148" t="s">
        <v>83</v>
      </c>
      <c r="AV162" s="12" t="s">
        <v>83</v>
      </c>
      <c r="AW162" s="12" t="s">
        <v>3</v>
      </c>
      <c r="AX162" s="12" t="s">
        <v>81</v>
      </c>
      <c r="AY162" s="148" t="s">
        <v>157</v>
      </c>
    </row>
    <row r="163" spans="2:65" s="1" customFormat="1" ht="16.5" customHeight="1" x14ac:dyDescent="0.2">
      <c r="B163" s="131"/>
      <c r="C163" s="132" t="s">
        <v>1479</v>
      </c>
      <c r="D163" s="132" t="s">
        <v>160</v>
      </c>
      <c r="E163" s="133" t="s">
        <v>271</v>
      </c>
      <c r="F163" s="134" t="s">
        <v>272</v>
      </c>
      <c r="G163" s="135" t="s">
        <v>171</v>
      </c>
      <c r="H163" s="136">
        <v>66.033000000000001</v>
      </c>
      <c r="I163" s="137"/>
      <c r="J163" s="137">
        <f>ROUND(I163*H163,2)</f>
        <v>0</v>
      </c>
      <c r="K163" s="134" t="s">
        <v>164</v>
      </c>
      <c r="L163" s="28"/>
      <c r="M163" s="138" t="s">
        <v>1</v>
      </c>
      <c r="N163" s="139" t="s">
        <v>39</v>
      </c>
      <c r="O163" s="140">
        <v>0</v>
      </c>
      <c r="P163" s="140">
        <f>O163*H163</f>
        <v>0</v>
      </c>
      <c r="Q163" s="140">
        <v>0</v>
      </c>
      <c r="R163" s="140">
        <f>Q163*H163</f>
        <v>0</v>
      </c>
      <c r="S163" s="140">
        <v>0</v>
      </c>
      <c r="T163" s="141">
        <f>S163*H163</f>
        <v>0</v>
      </c>
      <c r="X163" s="11"/>
      <c r="Y163" s="11"/>
      <c r="Z163" s="11"/>
      <c r="AR163" s="142" t="s">
        <v>165</v>
      </c>
      <c r="AT163" s="142" t="s">
        <v>160</v>
      </c>
      <c r="AU163" s="142" t="s">
        <v>83</v>
      </c>
      <c r="AY163" s="16" t="s">
        <v>157</v>
      </c>
      <c r="BE163" s="143">
        <f>IF(N163="základní",J163,0)</f>
        <v>0</v>
      </c>
      <c r="BF163" s="143">
        <f>IF(N163="snížená",J163,0)</f>
        <v>0</v>
      </c>
      <c r="BG163" s="143">
        <f>IF(N163="zákl. přenesená",J163,0)</f>
        <v>0</v>
      </c>
      <c r="BH163" s="143">
        <f>IF(N163="sníž. přenesená",J163,0)</f>
        <v>0</v>
      </c>
      <c r="BI163" s="143">
        <f>IF(N163="nulová",J163,0)</f>
        <v>0</v>
      </c>
      <c r="BJ163" s="16" t="s">
        <v>81</v>
      </c>
      <c r="BK163" s="143">
        <f>ROUND(I163*H163,2)</f>
        <v>0</v>
      </c>
      <c r="BL163" s="16" t="s">
        <v>165</v>
      </c>
      <c r="BM163" s="142" t="s">
        <v>273</v>
      </c>
    </row>
    <row r="164" spans="2:65" s="1" customFormat="1" ht="16.5" customHeight="1" x14ac:dyDescent="0.2">
      <c r="B164" s="131"/>
      <c r="C164" s="132">
        <v>15</v>
      </c>
      <c r="D164" s="132" t="s">
        <v>160</v>
      </c>
      <c r="E164" s="133" t="s">
        <v>274</v>
      </c>
      <c r="F164" s="134" t="s">
        <v>275</v>
      </c>
      <c r="G164" s="135" t="s">
        <v>171</v>
      </c>
      <c r="H164" s="136">
        <v>66.033000000000001</v>
      </c>
      <c r="I164" s="137"/>
      <c r="J164" s="137">
        <f>ROUND(I164*H164,2)</f>
        <v>0</v>
      </c>
      <c r="K164" s="134" t="s">
        <v>172</v>
      </c>
      <c r="L164" s="28"/>
      <c r="M164" s="138" t="s">
        <v>1</v>
      </c>
      <c r="N164" s="139" t="s">
        <v>39</v>
      </c>
      <c r="O164" s="140">
        <v>8.9999999999999993E-3</v>
      </c>
      <c r="P164" s="140">
        <f>O164*H164</f>
        <v>0.59429699999999996</v>
      </c>
      <c r="Q164" s="140">
        <v>0</v>
      </c>
      <c r="R164" s="140">
        <f>Q164*H164</f>
        <v>0</v>
      </c>
      <c r="S164" s="140">
        <v>0</v>
      </c>
      <c r="T164" s="141">
        <f>S164*H164</f>
        <v>0</v>
      </c>
      <c r="V164" s="1" t="s">
        <v>1483</v>
      </c>
      <c r="X164" s="11"/>
      <c r="Y164" s="11"/>
      <c r="Z164" s="11"/>
      <c r="AR164" s="142" t="s">
        <v>165</v>
      </c>
      <c r="AT164" s="142" t="s">
        <v>160</v>
      </c>
      <c r="AU164" s="142" t="s">
        <v>83</v>
      </c>
      <c r="AY164" s="16" t="s">
        <v>157</v>
      </c>
      <c r="BE164" s="143">
        <f>IF(N164="základní",J164,0)</f>
        <v>0</v>
      </c>
      <c r="BF164" s="143">
        <f>IF(N164="snížená",J164,0)</f>
        <v>0</v>
      </c>
      <c r="BG164" s="143">
        <f>IF(N164="zákl. přenesená",J164,0)</f>
        <v>0</v>
      </c>
      <c r="BH164" s="143">
        <f>IF(N164="sníž. přenesená",J164,0)</f>
        <v>0</v>
      </c>
      <c r="BI164" s="143">
        <f>IF(N164="nulová",J164,0)</f>
        <v>0</v>
      </c>
      <c r="BJ164" s="16" t="s">
        <v>81</v>
      </c>
      <c r="BK164" s="143">
        <f>ROUND(I164*H164,2)</f>
        <v>0</v>
      </c>
      <c r="BL164" s="16" t="s">
        <v>165</v>
      </c>
      <c r="BM164" s="142" t="s">
        <v>276</v>
      </c>
    </row>
    <row r="165" spans="2:65" s="1" customFormat="1" ht="16.5" customHeight="1" x14ac:dyDescent="0.2">
      <c r="B165" s="131"/>
      <c r="C165" s="132">
        <v>16</v>
      </c>
      <c r="D165" s="132" t="s">
        <v>160</v>
      </c>
      <c r="E165" s="133" t="s">
        <v>277</v>
      </c>
      <c r="F165" s="134" t="s">
        <v>278</v>
      </c>
      <c r="G165" s="135" t="s">
        <v>171</v>
      </c>
      <c r="H165" s="136">
        <v>46.35</v>
      </c>
      <c r="I165" s="137"/>
      <c r="J165" s="137">
        <f>ROUND(I165*H165,2)</f>
        <v>0</v>
      </c>
      <c r="K165" s="134" t="s">
        <v>172</v>
      </c>
      <c r="L165" s="28"/>
      <c r="M165" s="138" t="s">
        <v>1</v>
      </c>
      <c r="N165" s="139" t="s">
        <v>39</v>
      </c>
      <c r="O165" s="140">
        <v>0.32800000000000001</v>
      </c>
      <c r="P165" s="140">
        <f>O165*H165</f>
        <v>15.202800000000002</v>
      </c>
      <c r="Q165" s="140">
        <v>0</v>
      </c>
      <c r="R165" s="140">
        <f>Q165*H165</f>
        <v>0</v>
      </c>
      <c r="S165" s="140">
        <v>0</v>
      </c>
      <c r="T165" s="141">
        <f>S165*H165</f>
        <v>0</v>
      </c>
      <c r="V165" s="1" t="s">
        <v>1483</v>
      </c>
      <c r="X165" s="11"/>
      <c r="Y165" s="11"/>
      <c r="Z165" s="11"/>
      <c r="AR165" s="142" t="s">
        <v>165</v>
      </c>
      <c r="AT165" s="142" t="s">
        <v>160</v>
      </c>
      <c r="AU165" s="142" t="s">
        <v>83</v>
      </c>
      <c r="AY165" s="16" t="s">
        <v>157</v>
      </c>
      <c r="BE165" s="143">
        <f>IF(N165="základní",J165,0)</f>
        <v>0</v>
      </c>
      <c r="BF165" s="143">
        <f>IF(N165="snížená",J165,0)</f>
        <v>0</v>
      </c>
      <c r="BG165" s="143">
        <f>IF(N165="zákl. přenesená",J165,0)</f>
        <v>0</v>
      </c>
      <c r="BH165" s="143">
        <f>IF(N165="sníž. přenesená",J165,0)</f>
        <v>0</v>
      </c>
      <c r="BI165" s="143">
        <f>IF(N165="nulová",J165,0)</f>
        <v>0</v>
      </c>
      <c r="BJ165" s="16" t="s">
        <v>81</v>
      </c>
      <c r="BK165" s="143">
        <f>ROUND(I165*H165,2)</f>
        <v>0</v>
      </c>
      <c r="BL165" s="16" t="s">
        <v>165</v>
      </c>
      <c r="BM165" s="142" t="s">
        <v>279</v>
      </c>
    </row>
    <row r="166" spans="2:65" s="12" customFormat="1" x14ac:dyDescent="0.2">
      <c r="B166" s="147"/>
      <c r="D166" s="144" t="s">
        <v>183</v>
      </c>
      <c r="E166" s="148" t="s">
        <v>1</v>
      </c>
      <c r="F166" s="149" t="s">
        <v>263</v>
      </c>
      <c r="H166" s="150">
        <v>66.033000000000001</v>
      </c>
      <c r="L166" s="147"/>
      <c r="M166" s="151"/>
      <c r="T166" s="152"/>
      <c r="X166" s="11"/>
      <c r="Y166" s="11"/>
      <c r="Z166" s="11"/>
      <c r="AT166" s="148" t="s">
        <v>183</v>
      </c>
      <c r="AU166" s="148" t="s">
        <v>83</v>
      </c>
      <c r="AV166" s="12" t="s">
        <v>83</v>
      </c>
      <c r="AW166" s="12" t="s">
        <v>30</v>
      </c>
      <c r="AX166" s="12" t="s">
        <v>74</v>
      </c>
      <c r="AY166" s="148" t="s">
        <v>157</v>
      </c>
    </row>
    <row r="167" spans="2:65" s="12" customFormat="1" x14ac:dyDescent="0.2">
      <c r="B167" s="147"/>
      <c r="D167" s="144" t="s">
        <v>183</v>
      </c>
      <c r="E167" s="148" t="s">
        <v>1</v>
      </c>
      <c r="F167" s="149" t="s">
        <v>280</v>
      </c>
      <c r="H167" s="150">
        <v>-19.683</v>
      </c>
      <c r="L167" s="147"/>
      <c r="M167" s="151"/>
      <c r="T167" s="152"/>
      <c r="X167" s="11"/>
      <c r="Y167" s="11"/>
      <c r="Z167" s="11"/>
      <c r="AT167" s="148" t="s">
        <v>183</v>
      </c>
      <c r="AU167" s="148" t="s">
        <v>83</v>
      </c>
      <c r="AV167" s="12" t="s">
        <v>83</v>
      </c>
      <c r="AW167" s="12" t="s">
        <v>30</v>
      </c>
      <c r="AX167" s="12" t="s">
        <v>74</v>
      </c>
      <c r="AY167" s="148" t="s">
        <v>157</v>
      </c>
    </row>
    <row r="168" spans="2:65" s="13" customFormat="1" x14ac:dyDescent="0.2">
      <c r="B168" s="153"/>
      <c r="D168" s="144" t="s">
        <v>183</v>
      </c>
      <c r="E168" s="154" t="s">
        <v>1</v>
      </c>
      <c r="F168" s="155" t="s">
        <v>185</v>
      </c>
      <c r="H168" s="156">
        <v>46.35</v>
      </c>
      <c r="L168" s="153"/>
      <c r="M168" s="157"/>
      <c r="T168" s="158"/>
      <c r="X168" s="11"/>
      <c r="Y168" s="11"/>
      <c r="Z168" s="11"/>
      <c r="AT168" s="154" t="s">
        <v>183</v>
      </c>
      <c r="AU168" s="154" t="s">
        <v>83</v>
      </c>
      <c r="AV168" s="13" t="s">
        <v>165</v>
      </c>
      <c r="AW168" s="13" t="s">
        <v>30</v>
      </c>
      <c r="AX168" s="13" t="s">
        <v>81</v>
      </c>
      <c r="AY168" s="154" t="s">
        <v>157</v>
      </c>
    </row>
    <row r="169" spans="2:65" s="1" customFormat="1" ht="16.5" customHeight="1" x14ac:dyDescent="0.2">
      <c r="B169" s="131"/>
      <c r="C169" s="162" t="s">
        <v>1479</v>
      </c>
      <c r="D169" s="162" t="s">
        <v>281</v>
      </c>
      <c r="E169" s="163" t="s">
        <v>282</v>
      </c>
      <c r="F169" s="164" t="s">
        <v>283</v>
      </c>
      <c r="G169" s="165" t="s">
        <v>197</v>
      </c>
      <c r="H169" s="166">
        <v>83.43</v>
      </c>
      <c r="I169" s="167"/>
      <c r="J169" s="167">
        <f>ROUND(I169*H169,2)</f>
        <v>0</v>
      </c>
      <c r="K169" s="164" t="s">
        <v>164</v>
      </c>
      <c r="L169" s="168"/>
      <c r="M169" s="169" t="s">
        <v>1</v>
      </c>
      <c r="N169" s="170" t="s">
        <v>39</v>
      </c>
      <c r="O169" s="140">
        <v>0</v>
      </c>
      <c r="P169" s="140">
        <f>O169*H169</f>
        <v>0</v>
      </c>
      <c r="Q169" s="140">
        <v>1</v>
      </c>
      <c r="R169" s="140">
        <f>Q169*H169</f>
        <v>83.43</v>
      </c>
      <c r="S169" s="140">
        <v>0</v>
      </c>
      <c r="T169" s="141">
        <f>S169*H169</f>
        <v>0</v>
      </c>
      <c r="V169" s="1">
        <f>480*1.15+(20*2*50)/17</f>
        <v>669.64705882352939</v>
      </c>
      <c r="X169" s="11"/>
      <c r="Y169" s="11"/>
      <c r="Z169" s="11"/>
      <c r="AR169" s="142" t="s">
        <v>158</v>
      </c>
      <c r="AT169" s="142" t="s">
        <v>281</v>
      </c>
      <c r="AU169" s="142" t="s">
        <v>83</v>
      </c>
      <c r="AY169" s="16" t="s">
        <v>157</v>
      </c>
      <c r="BE169" s="143">
        <f>IF(N169="základní",J169,0)</f>
        <v>0</v>
      </c>
      <c r="BF169" s="143">
        <f>IF(N169="snížená",J169,0)</f>
        <v>0</v>
      </c>
      <c r="BG169" s="143">
        <f>IF(N169="zákl. přenesená",J169,0)</f>
        <v>0</v>
      </c>
      <c r="BH169" s="143">
        <f>IF(N169="sníž. přenesená",J169,0)</f>
        <v>0</v>
      </c>
      <c r="BI169" s="143">
        <f>IF(N169="nulová",J169,0)</f>
        <v>0</v>
      </c>
      <c r="BJ169" s="16" t="s">
        <v>81</v>
      </c>
      <c r="BK169" s="143">
        <f>ROUND(I169*H169,2)</f>
        <v>0</v>
      </c>
      <c r="BL169" s="16" t="s">
        <v>165</v>
      </c>
      <c r="BM169" s="142" t="s">
        <v>284</v>
      </c>
    </row>
    <row r="170" spans="2:65" s="12" customFormat="1" x14ac:dyDescent="0.2">
      <c r="B170" s="147"/>
      <c r="D170" s="144" t="s">
        <v>183</v>
      </c>
      <c r="F170" s="149" t="s">
        <v>285</v>
      </c>
      <c r="H170" s="150">
        <v>83.43</v>
      </c>
      <c r="L170" s="147"/>
      <c r="M170" s="151"/>
      <c r="T170" s="152"/>
      <c r="X170" s="11"/>
      <c r="Y170" s="11"/>
      <c r="Z170" s="11"/>
      <c r="AT170" s="148" t="s">
        <v>183</v>
      </c>
      <c r="AU170" s="148" t="s">
        <v>83</v>
      </c>
      <c r="AV170" s="12" t="s">
        <v>83</v>
      </c>
      <c r="AW170" s="12" t="s">
        <v>3</v>
      </c>
      <c r="AX170" s="12" t="s">
        <v>81</v>
      </c>
      <c r="AY170" s="148" t="s">
        <v>157</v>
      </c>
    </row>
    <row r="171" spans="2:65" s="1" customFormat="1" ht="16.5" customHeight="1" x14ac:dyDescent="0.2">
      <c r="B171" s="131"/>
      <c r="C171" s="132" t="s">
        <v>1479</v>
      </c>
      <c r="D171" s="132" t="s">
        <v>160</v>
      </c>
      <c r="E171" s="133" t="s">
        <v>286</v>
      </c>
      <c r="F171" s="134" t="s">
        <v>287</v>
      </c>
      <c r="G171" s="135" t="s">
        <v>178</v>
      </c>
      <c r="H171" s="136">
        <v>75.644000000000005</v>
      </c>
      <c r="I171" s="137"/>
      <c r="J171" s="137">
        <f>ROUND(I171*H171,2)</f>
        <v>0</v>
      </c>
      <c r="K171" s="134" t="s">
        <v>172</v>
      </c>
      <c r="L171" s="28"/>
      <c r="M171" s="138" t="s">
        <v>1</v>
      </c>
      <c r="N171" s="139" t="s">
        <v>39</v>
      </c>
      <c r="O171" s="140">
        <v>0.16400000000000001</v>
      </c>
      <c r="P171" s="140">
        <f>O171*H171</f>
        <v>12.405616000000002</v>
      </c>
      <c r="Q171" s="140">
        <v>0</v>
      </c>
      <c r="R171" s="140">
        <f>Q171*H171</f>
        <v>0</v>
      </c>
      <c r="S171" s="140">
        <v>0</v>
      </c>
      <c r="T171" s="141">
        <f>S171*H171</f>
        <v>0</v>
      </c>
      <c r="X171" s="11"/>
      <c r="Y171" s="11"/>
      <c r="Z171" s="11"/>
      <c r="AR171" s="142" t="s">
        <v>165</v>
      </c>
      <c r="AT171" s="142" t="s">
        <v>160</v>
      </c>
      <c r="AU171" s="142" t="s">
        <v>83</v>
      </c>
      <c r="AY171" s="16" t="s">
        <v>157</v>
      </c>
      <c r="BE171" s="143">
        <f>IF(N171="základní",J171,0)</f>
        <v>0</v>
      </c>
      <c r="BF171" s="143">
        <f>IF(N171="snížená",J171,0)</f>
        <v>0</v>
      </c>
      <c r="BG171" s="143">
        <f>IF(N171="zákl. přenesená",J171,0)</f>
        <v>0</v>
      </c>
      <c r="BH171" s="143">
        <f>IF(N171="sníž. přenesená",J171,0)</f>
        <v>0</v>
      </c>
      <c r="BI171" s="143">
        <f>IF(N171="nulová",J171,0)</f>
        <v>0</v>
      </c>
      <c r="BJ171" s="16" t="s">
        <v>81</v>
      </c>
      <c r="BK171" s="143">
        <f>ROUND(I171*H171,2)</f>
        <v>0</v>
      </c>
      <c r="BL171" s="16" t="s">
        <v>165</v>
      </c>
      <c r="BM171" s="142" t="s">
        <v>288</v>
      </c>
    </row>
    <row r="172" spans="2:65" s="12" customFormat="1" x14ac:dyDescent="0.2">
      <c r="B172" s="147"/>
      <c r="D172" s="144" t="s">
        <v>183</v>
      </c>
      <c r="E172" s="148" t="s">
        <v>1</v>
      </c>
      <c r="F172" s="149" t="s">
        <v>289</v>
      </c>
      <c r="H172" s="150">
        <v>75.644000000000005</v>
      </c>
      <c r="L172" s="147"/>
      <c r="M172" s="151"/>
      <c r="T172" s="152"/>
      <c r="X172" s="11"/>
      <c r="Y172" s="11"/>
      <c r="Z172" s="11"/>
      <c r="AT172" s="148" t="s">
        <v>183</v>
      </c>
      <c r="AU172" s="148" t="s">
        <v>83</v>
      </c>
      <c r="AV172" s="12" t="s">
        <v>83</v>
      </c>
      <c r="AW172" s="12" t="s">
        <v>30</v>
      </c>
      <c r="AX172" s="12" t="s">
        <v>74</v>
      </c>
      <c r="AY172" s="148" t="s">
        <v>157</v>
      </c>
    </row>
    <row r="173" spans="2:65" s="13" customFormat="1" x14ac:dyDescent="0.2">
      <c r="B173" s="153"/>
      <c r="D173" s="144" t="s">
        <v>183</v>
      </c>
      <c r="E173" s="154" t="s">
        <v>1</v>
      </c>
      <c r="F173" s="155" t="s">
        <v>185</v>
      </c>
      <c r="H173" s="156">
        <v>75.644000000000005</v>
      </c>
      <c r="L173" s="153"/>
      <c r="M173" s="157"/>
      <c r="T173" s="158"/>
      <c r="X173" s="11"/>
      <c r="Y173" s="11"/>
      <c r="Z173" s="11"/>
      <c r="AT173" s="154" t="s">
        <v>183</v>
      </c>
      <c r="AU173" s="154" t="s">
        <v>83</v>
      </c>
      <c r="AV173" s="13" t="s">
        <v>165</v>
      </c>
      <c r="AW173" s="13" t="s">
        <v>30</v>
      </c>
      <c r="AX173" s="13" t="s">
        <v>81</v>
      </c>
      <c r="AY173" s="154" t="s">
        <v>157</v>
      </c>
    </row>
    <row r="174" spans="2:65" s="11" customFormat="1" ht="22.9" customHeight="1" x14ac:dyDescent="0.2">
      <c r="B174" s="120"/>
      <c r="D174" s="121" t="s">
        <v>73</v>
      </c>
      <c r="E174" s="129" t="s">
        <v>83</v>
      </c>
      <c r="F174" s="129" t="s">
        <v>290</v>
      </c>
      <c r="J174" s="130">
        <f>BK174</f>
        <v>0</v>
      </c>
      <c r="L174" s="120"/>
      <c r="M174" s="124"/>
      <c r="P174" s="125">
        <f>SUM(P175:P195)</f>
        <v>48.746549999999999</v>
      </c>
      <c r="R174" s="125">
        <f>SUM(R175:R195)</f>
        <v>37.883964419999998</v>
      </c>
      <c r="T174" s="126">
        <f>SUM(T175:T195)</f>
        <v>0</v>
      </c>
      <c r="AR174" s="121" t="s">
        <v>81</v>
      </c>
      <c r="AT174" s="127" t="s">
        <v>73</v>
      </c>
      <c r="AU174" s="127" t="s">
        <v>81</v>
      </c>
      <c r="AY174" s="121" t="s">
        <v>157</v>
      </c>
      <c r="BK174" s="128">
        <f>SUM(BK175:BK195)</f>
        <v>0</v>
      </c>
    </row>
    <row r="175" spans="2:65" s="1" customFormat="1" ht="16.5" customHeight="1" x14ac:dyDescent="0.2">
      <c r="B175" s="131"/>
      <c r="C175" s="132">
        <v>23</v>
      </c>
      <c r="D175" s="132" t="s">
        <v>160</v>
      </c>
      <c r="E175" s="133" t="s">
        <v>291</v>
      </c>
      <c r="F175" s="134" t="s">
        <v>292</v>
      </c>
      <c r="G175" s="135" t="s">
        <v>171</v>
      </c>
      <c r="H175" s="136">
        <v>4.6929999999999996</v>
      </c>
      <c r="I175" s="137"/>
      <c r="J175" s="137">
        <f>ROUND(I175*H175,2)</f>
        <v>0</v>
      </c>
      <c r="K175" s="134" t="s">
        <v>172</v>
      </c>
      <c r="L175" s="28"/>
      <c r="M175" s="138" t="s">
        <v>1</v>
      </c>
      <c r="N175" s="139" t="s">
        <v>39</v>
      </c>
      <c r="O175" s="140">
        <v>1.085</v>
      </c>
      <c r="P175" s="140">
        <f>O175*H175</f>
        <v>5.0919049999999997</v>
      </c>
      <c r="Q175" s="140">
        <v>2.16</v>
      </c>
      <c r="R175" s="140">
        <f>Q175*H175</f>
        <v>10.13688</v>
      </c>
      <c r="S175" s="140">
        <v>0</v>
      </c>
      <c r="T175" s="141">
        <f>S175*H175</f>
        <v>0</v>
      </c>
      <c r="V175" s="1" t="s">
        <v>1481</v>
      </c>
      <c r="X175" s="11"/>
      <c r="Y175" s="11"/>
      <c r="Z175" s="11"/>
      <c r="AR175" s="142" t="s">
        <v>165</v>
      </c>
      <c r="AT175" s="142" t="s">
        <v>160</v>
      </c>
      <c r="AU175" s="142" t="s">
        <v>83</v>
      </c>
      <c r="AY175" s="16" t="s">
        <v>157</v>
      </c>
      <c r="BE175" s="143">
        <f>IF(N175="základní",J175,0)</f>
        <v>0</v>
      </c>
      <c r="BF175" s="143">
        <f>IF(N175="snížená",J175,0)</f>
        <v>0</v>
      </c>
      <c r="BG175" s="143">
        <f>IF(N175="zákl. přenesená",J175,0)</f>
        <v>0</v>
      </c>
      <c r="BH175" s="143">
        <f>IF(N175="sníž. přenesená",J175,0)</f>
        <v>0</v>
      </c>
      <c r="BI175" s="143">
        <f>IF(N175="nulová",J175,0)</f>
        <v>0</v>
      </c>
      <c r="BJ175" s="16" t="s">
        <v>81</v>
      </c>
      <c r="BK175" s="143">
        <f>ROUND(I175*H175,2)</f>
        <v>0</v>
      </c>
      <c r="BL175" s="16" t="s">
        <v>165</v>
      </c>
      <c r="BM175" s="142" t="s">
        <v>293</v>
      </c>
    </row>
    <row r="176" spans="2:65" s="12" customFormat="1" x14ac:dyDescent="0.2">
      <c r="B176" s="147"/>
      <c r="D176" s="144" t="s">
        <v>183</v>
      </c>
      <c r="E176" s="148" t="s">
        <v>1</v>
      </c>
      <c r="F176" s="149" t="s">
        <v>294</v>
      </c>
      <c r="H176" s="150">
        <v>4.6929999999999996</v>
      </c>
      <c r="L176" s="147"/>
      <c r="M176" s="151"/>
      <c r="T176" s="152"/>
      <c r="X176" s="11"/>
      <c r="Y176" s="11"/>
      <c r="Z176" s="11"/>
      <c r="AT176" s="148" t="s">
        <v>183</v>
      </c>
      <c r="AU176" s="148" t="s">
        <v>83</v>
      </c>
      <c r="AV176" s="12" t="s">
        <v>83</v>
      </c>
      <c r="AW176" s="12" t="s">
        <v>30</v>
      </c>
      <c r="AX176" s="12" t="s">
        <v>74</v>
      </c>
      <c r="AY176" s="148" t="s">
        <v>157</v>
      </c>
    </row>
    <row r="177" spans="2:65" s="13" customFormat="1" x14ac:dyDescent="0.2">
      <c r="B177" s="153"/>
      <c r="D177" s="144" t="s">
        <v>183</v>
      </c>
      <c r="E177" s="154" t="s">
        <v>1</v>
      </c>
      <c r="F177" s="155" t="s">
        <v>185</v>
      </c>
      <c r="H177" s="156">
        <v>4.6929999999999996</v>
      </c>
      <c r="L177" s="153"/>
      <c r="M177" s="157"/>
      <c r="T177" s="158"/>
      <c r="X177" s="11"/>
      <c r="Y177" s="11"/>
      <c r="Z177" s="11"/>
      <c r="AT177" s="154" t="s">
        <v>183</v>
      </c>
      <c r="AU177" s="154" t="s">
        <v>83</v>
      </c>
      <c r="AV177" s="13" t="s">
        <v>165</v>
      </c>
      <c r="AW177" s="13" t="s">
        <v>30</v>
      </c>
      <c r="AX177" s="13" t="s">
        <v>81</v>
      </c>
      <c r="AY177" s="154" t="s">
        <v>157</v>
      </c>
    </row>
    <row r="178" spans="2:65" s="1" customFormat="1" ht="16.5" customHeight="1" x14ac:dyDescent="0.2">
      <c r="B178" s="131"/>
      <c r="C178" s="132">
        <v>21</v>
      </c>
      <c r="D178" s="132" t="s">
        <v>160</v>
      </c>
      <c r="E178" s="133" t="s">
        <v>295</v>
      </c>
      <c r="F178" s="134" t="s">
        <v>296</v>
      </c>
      <c r="G178" s="135" t="s">
        <v>171</v>
      </c>
      <c r="H178" s="136">
        <v>7.04</v>
      </c>
      <c r="I178" s="137"/>
      <c r="J178" s="137">
        <f>ROUND(I178*H178,2)</f>
        <v>0</v>
      </c>
      <c r="K178" s="134" t="s">
        <v>172</v>
      </c>
      <c r="L178" s="28"/>
      <c r="M178" s="138" t="s">
        <v>1</v>
      </c>
      <c r="N178" s="139" t="s">
        <v>39</v>
      </c>
      <c r="O178" s="140">
        <v>8.9999999999999993E-3</v>
      </c>
      <c r="P178" s="140">
        <f>O178*H178</f>
        <v>6.336E-2</v>
      </c>
      <c r="Q178" s="140">
        <v>0</v>
      </c>
      <c r="R178" s="140">
        <f>Q178*H178</f>
        <v>0</v>
      </c>
      <c r="S178" s="140">
        <v>0</v>
      </c>
      <c r="T178" s="141">
        <f>S178*H178</f>
        <v>0</v>
      </c>
      <c r="V178" s="1" t="s">
        <v>1483</v>
      </c>
      <c r="X178" s="11"/>
      <c r="Y178" s="11"/>
      <c r="Z178" s="11"/>
      <c r="AR178" s="142" t="s">
        <v>165</v>
      </c>
      <c r="AT178" s="142" t="s">
        <v>160</v>
      </c>
      <c r="AU178" s="142" t="s">
        <v>83</v>
      </c>
      <c r="AY178" s="16" t="s">
        <v>157</v>
      </c>
      <c r="BE178" s="143">
        <f>IF(N178="základní",J178,0)</f>
        <v>0</v>
      </c>
      <c r="BF178" s="143">
        <f>IF(N178="snížená",J178,0)</f>
        <v>0</v>
      </c>
      <c r="BG178" s="143">
        <f>IF(N178="zákl. přenesená",J178,0)</f>
        <v>0</v>
      </c>
      <c r="BH178" s="143">
        <f>IF(N178="sníž. přenesená",J178,0)</f>
        <v>0</v>
      </c>
      <c r="BI178" s="143">
        <f>IF(N178="nulová",J178,0)</f>
        <v>0</v>
      </c>
      <c r="BJ178" s="16" t="s">
        <v>81</v>
      </c>
      <c r="BK178" s="143">
        <f>ROUND(I178*H178,2)</f>
        <v>0</v>
      </c>
      <c r="BL178" s="16" t="s">
        <v>165</v>
      </c>
      <c r="BM178" s="142" t="s">
        <v>297</v>
      </c>
    </row>
    <row r="179" spans="2:65" s="12" customFormat="1" x14ac:dyDescent="0.2">
      <c r="B179" s="147"/>
      <c r="D179" s="144" t="s">
        <v>183</v>
      </c>
      <c r="E179" s="148" t="s">
        <v>1</v>
      </c>
      <c r="F179" s="149" t="s">
        <v>298</v>
      </c>
      <c r="H179" s="150">
        <v>7.04</v>
      </c>
      <c r="L179" s="147"/>
      <c r="M179" s="151"/>
      <c r="T179" s="152"/>
      <c r="X179" s="11"/>
      <c r="Y179" s="11"/>
      <c r="Z179" s="11"/>
      <c r="AT179" s="148" t="s">
        <v>183</v>
      </c>
      <c r="AU179" s="148" t="s">
        <v>83</v>
      </c>
      <c r="AV179" s="12" t="s">
        <v>83</v>
      </c>
      <c r="AW179" s="12" t="s">
        <v>30</v>
      </c>
      <c r="AX179" s="12" t="s">
        <v>74</v>
      </c>
      <c r="AY179" s="148" t="s">
        <v>157</v>
      </c>
    </row>
    <row r="180" spans="2:65" s="13" customFormat="1" x14ac:dyDescent="0.2">
      <c r="B180" s="153"/>
      <c r="D180" s="144" t="s">
        <v>183</v>
      </c>
      <c r="E180" s="154" t="s">
        <v>1</v>
      </c>
      <c r="F180" s="155" t="s">
        <v>185</v>
      </c>
      <c r="H180" s="156">
        <v>7.04</v>
      </c>
      <c r="L180" s="153"/>
      <c r="M180" s="157"/>
      <c r="T180" s="158"/>
      <c r="X180" s="11"/>
      <c r="Y180" s="11"/>
      <c r="Z180" s="11"/>
      <c r="AT180" s="154" t="s">
        <v>183</v>
      </c>
      <c r="AU180" s="154" t="s">
        <v>83</v>
      </c>
      <c r="AV180" s="13" t="s">
        <v>165</v>
      </c>
      <c r="AW180" s="13" t="s">
        <v>30</v>
      </c>
      <c r="AX180" s="13" t="s">
        <v>81</v>
      </c>
      <c r="AY180" s="154" t="s">
        <v>157</v>
      </c>
    </row>
    <row r="181" spans="2:65" s="1" customFormat="1" ht="16.5" customHeight="1" x14ac:dyDescent="0.2">
      <c r="B181" s="131"/>
      <c r="C181" s="132">
        <v>22</v>
      </c>
      <c r="D181" s="132" t="s">
        <v>160</v>
      </c>
      <c r="E181" s="133" t="s">
        <v>299</v>
      </c>
      <c r="F181" s="134" t="s">
        <v>300</v>
      </c>
      <c r="G181" s="135" t="s">
        <v>178</v>
      </c>
      <c r="H181" s="136">
        <v>4.3079999999999998</v>
      </c>
      <c r="I181" s="137"/>
      <c r="J181" s="137">
        <f>ROUND(I181*H181,2)</f>
        <v>0</v>
      </c>
      <c r="K181" s="134" t="s">
        <v>172</v>
      </c>
      <c r="L181" s="28"/>
      <c r="M181" s="138" t="s">
        <v>1</v>
      </c>
      <c r="N181" s="139" t="s">
        <v>39</v>
      </c>
      <c r="O181" s="140">
        <v>8.9999999999999993E-3</v>
      </c>
      <c r="P181" s="140">
        <f>O181*H181</f>
        <v>3.8771999999999994E-2</v>
      </c>
      <c r="Q181" s="140">
        <v>0</v>
      </c>
      <c r="R181" s="140">
        <f>Q181*H181</f>
        <v>0</v>
      </c>
      <c r="S181" s="140">
        <v>0</v>
      </c>
      <c r="T181" s="141">
        <f>S181*H181</f>
        <v>0</v>
      </c>
      <c r="V181" s="1" t="s">
        <v>1483</v>
      </c>
      <c r="X181" s="11"/>
      <c r="Y181" s="11"/>
      <c r="Z181" s="11"/>
      <c r="AR181" s="142" t="s">
        <v>165</v>
      </c>
      <c r="AT181" s="142" t="s">
        <v>160</v>
      </c>
      <c r="AU181" s="142" t="s">
        <v>83</v>
      </c>
      <c r="AY181" s="16" t="s">
        <v>157</v>
      </c>
      <c r="BE181" s="143">
        <f>IF(N181="základní",J181,0)</f>
        <v>0</v>
      </c>
      <c r="BF181" s="143">
        <f>IF(N181="snížená",J181,0)</f>
        <v>0</v>
      </c>
      <c r="BG181" s="143">
        <f>IF(N181="zákl. přenesená",J181,0)</f>
        <v>0</v>
      </c>
      <c r="BH181" s="143">
        <f>IF(N181="sníž. přenesená",J181,0)</f>
        <v>0</v>
      </c>
      <c r="BI181" s="143">
        <f>IF(N181="nulová",J181,0)</f>
        <v>0</v>
      </c>
      <c r="BJ181" s="16" t="s">
        <v>81</v>
      </c>
      <c r="BK181" s="143">
        <f>ROUND(I181*H181,2)</f>
        <v>0</v>
      </c>
      <c r="BL181" s="16" t="s">
        <v>165</v>
      </c>
      <c r="BM181" s="142" t="s">
        <v>301</v>
      </c>
    </row>
    <row r="182" spans="2:65" s="12" customFormat="1" x14ac:dyDescent="0.2">
      <c r="B182" s="147"/>
      <c r="D182" s="144" t="s">
        <v>183</v>
      </c>
      <c r="E182" s="148" t="s">
        <v>1</v>
      </c>
      <c r="F182" s="149" t="s">
        <v>302</v>
      </c>
      <c r="H182" s="150">
        <v>4.3079999999999998</v>
      </c>
      <c r="L182" s="147"/>
      <c r="M182" s="151"/>
      <c r="T182" s="152"/>
      <c r="X182" s="11"/>
      <c r="Y182" s="11"/>
      <c r="Z182" s="11"/>
      <c r="AT182" s="148" t="s">
        <v>183</v>
      </c>
      <c r="AU182" s="148" t="s">
        <v>83</v>
      </c>
      <c r="AV182" s="12" t="s">
        <v>83</v>
      </c>
      <c r="AW182" s="12" t="s">
        <v>30</v>
      </c>
      <c r="AX182" s="12" t="s">
        <v>74</v>
      </c>
      <c r="AY182" s="148" t="s">
        <v>157</v>
      </c>
    </row>
    <row r="183" spans="2:65" s="13" customFormat="1" x14ac:dyDescent="0.2">
      <c r="B183" s="153"/>
      <c r="D183" s="144" t="s">
        <v>183</v>
      </c>
      <c r="E183" s="154" t="s">
        <v>1</v>
      </c>
      <c r="F183" s="155" t="s">
        <v>185</v>
      </c>
      <c r="H183" s="156">
        <v>4.3079999999999998</v>
      </c>
      <c r="L183" s="153"/>
      <c r="M183" s="157"/>
      <c r="T183" s="158"/>
      <c r="X183" s="11"/>
      <c r="Y183" s="11"/>
      <c r="Z183" s="11"/>
      <c r="AT183" s="154" t="s">
        <v>183</v>
      </c>
      <c r="AU183" s="154" t="s">
        <v>83</v>
      </c>
      <c r="AV183" s="13" t="s">
        <v>165</v>
      </c>
      <c r="AW183" s="13" t="s">
        <v>30</v>
      </c>
      <c r="AX183" s="13" t="s">
        <v>81</v>
      </c>
      <c r="AY183" s="154" t="s">
        <v>157</v>
      </c>
    </row>
    <row r="184" spans="2:65" s="1" customFormat="1" ht="16.5" customHeight="1" x14ac:dyDescent="0.2">
      <c r="B184" s="131"/>
      <c r="C184" s="132">
        <v>23</v>
      </c>
      <c r="D184" s="132" t="s">
        <v>160</v>
      </c>
      <c r="E184" s="133" t="s">
        <v>304</v>
      </c>
      <c r="F184" s="134" t="s">
        <v>305</v>
      </c>
      <c r="G184" s="135" t="s">
        <v>178</v>
      </c>
      <c r="H184" s="136">
        <v>4.3079999999999998</v>
      </c>
      <c r="I184" s="137"/>
      <c r="J184" s="137">
        <f>ROUND(I184*H184,2)</f>
        <v>0</v>
      </c>
      <c r="K184" s="134" t="s">
        <v>172</v>
      </c>
      <c r="L184" s="28"/>
      <c r="M184" s="138" t="s">
        <v>1</v>
      </c>
      <c r="N184" s="139" t="s">
        <v>39</v>
      </c>
      <c r="O184" s="140">
        <v>8.9999999999999993E-3</v>
      </c>
      <c r="P184" s="140">
        <f>O184*H184</f>
        <v>3.8771999999999994E-2</v>
      </c>
      <c r="Q184" s="140">
        <v>0</v>
      </c>
      <c r="R184" s="140">
        <f>Q184*H184</f>
        <v>0</v>
      </c>
      <c r="S184" s="140">
        <v>0</v>
      </c>
      <c r="T184" s="141">
        <f>S184*H184</f>
        <v>0</v>
      </c>
      <c r="V184" s="1" t="s">
        <v>1483</v>
      </c>
      <c r="X184" s="11"/>
      <c r="Y184" s="11"/>
      <c r="Z184" s="11"/>
      <c r="AR184" s="142" t="s">
        <v>165</v>
      </c>
      <c r="AT184" s="142" t="s">
        <v>160</v>
      </c>
      <c r="AU184" s="142" t="s">
        <v>83</v>
      </c>
      <c r="AY184" s="16" t="s">
        <v>157</v>
      </c>
      <c r="BE184" s="143">
        <f>IF(N184="základní",J184,0)</f>
        <v>0</v>
      </c>
      <c r="BF184" s="143">
        <f>IF(N184="snížená",J184,0)</f>
        <v>0</v>
      </c>
      <c r="BG184" s="143">
        <f>IF(N184="zákl. přenesená",J184,0)</f>
        <v>0</v>
      </c>
      <c r="BH184" s="143">
        <f>IF(N184="sníž. přenesená",J184,0)</f>
        <v>0</v>
      </c>
      <c r="BI184" s="143">
        <f>IF(N184="nulová",J184,0)</f>
        <v>0</v>
      </c>
      <c r="BJ184" s="16" t="s">
        <v>81</v>
      </c>
      <c r="BK184" s="143">
        <f>ROUND(I184*H184,2)</f>
        <v>0</v>
      </c>
      <c r="BL184" s="16" t="s">
        <v>165</v>
      </c>
      <c r="BM184" s="142" t="s">
        <v>306</v>
      </c>
    </row>
    <row r="185" spans="2:65" s="1" customFormat="1" ht="16.5" customHeight="1" x14ac:dyDescent="0.2">
      <c r="B185" s="131"/>
      <c r="C185" s="132">
        <v>24</v>
      </c>
      <c r="D185" s="132" t="s">
        <v>160</v>
      </c>
      <c r="E185" s="133" t="s">
        <v>308</v>
      </c>
      <c r="F185" s="134" t="s">
        <v>309</v>
      </c>
      <c r="G185" s="135" t="s">
        <v>197</v>
      </c>
      <c r="H185" s="136">
        <v>0.44500000000000001</v>
      </c>
      <c r="I185" s="137"/>
      <c r="J185" s="137">
        <f>ROUND(I185*H185,2)</f>
        <v>0</v>
      </c>
      <c r="K185" s="134" t="s">
        <v>172</v>
      </c>
      <c r="L185" s="28"/>
      <c r="M185" s="138" t="s">
        <v>1</v>
      </c>
      <c r="N185" s="139" t="s">
        <v>39</v>
      </c>
      <c r="O185" s="140">
        <v>8.9999999999999993E-3</v>
      </c>
      <c r="P185" s="140">
        <f>O185*H185</f>
        <v>4.0049999999999999E-3</v>
      </c>
      <c r="Q185" s="140">
        <v>0</v>
      </c>
      <c r="R185" s="140">
        <f>Q185*H185</f>
        <v>0</v>
      </c>
      <c r="S185" s="140">
        <v>0</v>
      </c>
      <c r="T185" s="141">
        <f>S185*H185</f>
        <v>0</v>
      </c>
      <c r="V185" s="1" t="s">
        <v>1483</v>
      </c>
      <c r="X185" s="11"/>
      <c r="Y185" s="11"/>
      <c r="Z185" s="11"/>
      <c r="AR185" s="142" t="s">
        <v>165</v>
      </c>
      <c r="AT185" s="142" t="s">
        <v>160</v>
      </c>
      <c r="AU185" s="142" t="s">
        <v>83</v>
      </c>
      <c r="AY185" s="16" t="s">
        <v>157</v>
      </c>
      <c r="BE185" s="143">
        <f>IF(N185="základní",J185,0)</f>
        <v>0</v>
      </c>
      <c r="BF185" s="143">
        <f>IF(N185="snížená",J185,0)</f>
        <v>0</v>
      </c>
      <c r="BG185" s="143">
        <f>IF(N185="zákl. přenesená",J185,0)</f>
        <v>0</v>
      </c>
      <c r="BH185" s="143">
        <f>IF(N185="sníž. přenesená",J185,0)</f>
        <v>0</v>
      </c>
      <c r="BI185" s="143">
        <f>IF(N185="nulová",J185,0)</f>
        <v>0</v>
      </c>
      <c r="BJ185" s="16" t="s">
        <v>81</v>
      </c>
      <c r="BK185" s="143">
        <f>ROUND(I185*H185,2)</f>
        <v>0</v>
      </c>
      <c r="BL185" s="16" t="s">
        <v>165</v>
      </c>
      <c r="BM185" s="142" t="s">
        <v>310</v>
      </c>
    </row>
    <row r="186" spans="2:65" s="12" customFormat="1" x14ac:dyDescent="0.2">
      <c r="B186" s="147"/>
      <c r="D186" s="144" t="s">
        <v>183</v>
      </c>
      <c r="E186" s="148" t="s">
        <v>1</v>
      </c>
      <c r="F186" s="149" t="s">
        <v>311</v>
      </c>
      <c r="H186" s="150">
        <v>0.44500000000000001</v>
      </c>
      <c r="L186" s="147"/>
      <c r="M186" s="151"/>
      <c r="T186" s="152"/>
      <c r="X186" s="11"/>
      <c r="Y186" s="11"/>
      <c r="Z186" s="11"/>
      <c r="AT186" s="148" t="s">
        <v>183</v>
      </c>
      <c r="AU186" s="148" t="s">
        <v>83</v>
      </c>
      <c r="AV186" s="12" t="s">
        <v>83</v>
      </c>
      <c r="AW186" s="12" t="s">
        <v>30</v>
      </c>
      <c r="AX186" s="12" t="s">
        <v>74</v>
      </c>
      <c r="AY186" s="148" t="s">
        <v>157</v>
      </c>
    </row>
    <row r="187" spans="2:65" s="13" customFormat="1" x14ac:dyDescent="0.2">
      <c r="B187" s="153"/>
      <c r="D187" s="144" t="s">
        <v>183</v>
      </c>
      <c r="E187" s="154" t="s">
        <v>1</v>
      </c>
      <c r="F187" s="155" t="s">
        <v>185</v>
      </c>
      <c r="H187" s="156">
        <v>0.44500000000000001</v>
      </c>
      <c r="L187" s="153"/>
      <c r="M187" s="157"/>
      <c r="T187" s="158"/>
      <c r="X187" s="11"/>
      <c r="Y187" s="11"/>
      <c r="Z187" s="11"/>
      <c r="AT187" s="154" t="s">
        <v>183</v>
      </c>
      <c r="AU187" s="154" t="s">
        <v>83</v>
      </c>
      <c r="AV187" s="13" t="s">
        <v>165</v>
      </c>
      <c r="AW187" s="13" t="s">
        <v>30</v>
      </c>
      <c r="AX187" s="13" t="s">
        <v>81</v>
      </c>
      <c r="AY187" s="154" t="s">
        <v>157</v>
      </c>
    </row>
    <row r="188" spans="2:65" s="1" customFormat="1" ht="16.5" customHeight="1" x14ac:dyDescent="0.2">
      <c r="B188" s="131"/>
      <c r="C188" s="132">
        <v>26</v>
      </c>
      <c r="D188" s="132" t="s">
        <v>160</v>
      </c>
      <c r="E188" s="133" t="s">
        <v>312</v>
      </c>
      <c r="F188" s="134" t="s">
        <v>313</v>
      </c>
      <c r="G188" s="135" t="s">
        <v>197</v>
      </c>
      <c r="H188" s="136">
        <v>0.46700000000000003</v>
      </c>
      <c r="I188" s="137"/>
      <c r="J188" s="137">
        <f>ROUND(I188*H188,2)</f>
        <v>0</v>
      </c>
      <c r="K188" s="134" t="s">
        <v>172</v>
      </c>
      <c r="L188" s="28"/>
      <c r="M188" s="138" t="s">
        <v>1</v>
      </c>
      <c r="N188" s="139" t="s">
        <v>39</v>
      </c>
      <c r="O188" s="140">
        <v>23.968</v>
      </c>
      <c r="P188" s="140">
        <f>O188*H188</f>
        <v>11.193056</v>
      </c>
      <c r="Q188" s="140">
        <v>1.0606199999999999</v>
      </c>
      <c r="R188" s="140">
        <f>Q188*H188</f>
        <v>0.49530953999999999</v>
      </c>
      <c r="S188" s="140">
        <v>0</v>
      </c>
      <c r="T188" s="141">
        <f>S188*H188</f>
        <v>0</v>
      </c>
      <c r="V188" s="1" t="s">
        <v>1483</v>
      </c>
      <c r="X188" s="11"/>
      <c r="Y188" s="11"/>
      <c r="Z188" s="11"/>
      <c r="AR188" s="142" t="s">
        <v>165</v>
      </c>
      <c r="AT188" s="142" t="s">
        <v>160</v>
      </c>
      <c r="AU188" s="142" t="s">
        <v>83</v>
      </c>
      <c r="AY188" s="16" t="s">
        <v>157</v>
      </c>
      <c r="BE188" s="143">
        <f>IF(N188="základní",J188,0)</f>
        <v>0</v>
      </c>
      <c r="BF188" s="143">
        <f>IF(N188="snížená",J188,0)</f>
        <v>0</v>
      </c>
      <c r="BG188" s="143">
        <f>IF(N188="zákl. přenesená",J188,0)</f>
        <v>0</v>
      </c>
      <c r="BH188" s="143">
        <f>IF(N188="sníž. přenesená",J188,0)</f>
        <v>0</v>
      </c>
      <c r="BI188" s="143">
        <f>IF(N188="nulová",J188,0)</f>
        <v>0</v>
      </c>
      <c r="BJ188" s="16" t="s">
        <v>81</v>
      </c>
      <c r="BK188" s="143">
        <f>ROUND(I188*H188,2)</f>
        <v>0</v>
      </c>
      <c r="BL188" s="16" t="s">
        <v>165</v>
      </c>
      <c r="BM188" s="142" t="s">
        <v>314</v>
      </c>
    </row>
    <row r="189" spans="2:65" s="1" customFormat="1" ht="29.25" x14ac:dyDescent="0.2">
      <c r="B189" s="28"/>
      <c r="D189" s="144" t="s">
        <v>167</v>
      </c>
      <c r="F189" s="145" t="s">
        <v>315</v>
      </c>
      <c r="L189" s="28"/>
      <c r="M189" s="146"/>
      <c r="T189" s="52"/>
      <c r="X189" s="11"/>
      <c r="Y189" s="11"/>
      <c r="Z189" s="11"/>
      <c r="AT189" s="16" t="s">
        <v>167</v>
      </c>
      <c r="AU189" s="16" t="s">
        <v>83</v>
      </c>
    </row>
    <row r="190" spans="2:65" s="12" customFormat="1" x14ac:dyDescent="0.2">
      <c r="B190" s="147"/>
      <c r="D190" s="144" t="s">
        <v>183</v>
      </c>
      <c r="E190" s="148" t="s">
        <v>1</v>
      </c>
      <c r="F190" s="149" t="s">
        <v>316</v>
      </c>
      <c r="H190" s="150">
        <v>0.46700000000000003</v>
      </c>
      <c r="L190" s="147"/>
      <c r="M190" s="151"/>
      <c r="T190" s="152"/>
      <c r="X190" s="11"/>
      <c r="Y190" s="11"/>
      <c r="Z190" s="11"/>
      <c r="AT190" s="148" t="s">
        <v>183</v>
      </c>
      <c r="AU190" s="148" t="s">
        <v>83</v>
      </c>
      <c r="AV190" s="12" t="s">
        <v>83</v>
      </c>
      <c r="AW190" s="12" t="s">
        <v>30</v>
      </c>
      <c r="AX190" s="12" t="s">
        <v>74</v>
      </c>
      <c r="AY190" s="148" t="s">
        <v>157</v>
      </c>
    </row>
    <row r="191" spans="2:65" s="13" customFormat="1" x14ac:dyDescent="0.2">
      <c r="B191" s="153"/>
      <c r="D191" s="144" t="s">
        <v>183</v>
      </c>
      <c r="E191" s="154" t="s">
        <v>1</v>
      </c>
      <c r="F191" s="155" t="s">
        <v>185</v>
      </c>
      <c r="H191" s="156">
        <v>0.46700000000000003</v>
      </c>
      <c r="L191" s="153"/>
      <c r="M191" s="157"/>
      <c r="T191" s="158"/>
      <c r="X191" s="11"/>
      <c r="Y191" s="11"/>
      <c r="Z191" s="11"/>
      <c r="AT191" s="154" t="s">
        <v>183</v>
      </c>
      <c r="AU191" s="154" t="s">
        <v>83</v>
      </c>
      <c r="AV191" s="13" t="s">
        <v>165</v>
      </c>
      <c r="AW191" s="13" t="s">
        <v>30</v>
      </c>
      <c r="AX191" s="13" t="s">
        <v>81</v>
      </c>
      <c r="AY191" s="154" t="s">
        <v>157</v>
      </c>
    </row>
    <row r="192" spans="2:65" s="1" customFormat="1" ht="21.75" customHeight="1" x14ac:dyDescent="0.2">
      <c r="B192" s="131"/>
      <c r="C192" s="132" t="s">
        <v>1479</v>
      </c>
      <c r="D192" s="132" t="s">
        <v>160</v>
      </c>
      <c r="E192" s="133" t="s">
        <v>317</v>
      </c>
      <c r="F192" s="134" t="s">
        <v>318</v>
      </c>
      <c r="G192" s="135" t="s">
        <v>178</v>
      </c>
      <c r="H192" s="136">
        <v>26.707999999999998</v>
      </c>
      <c r="I192" s="137"/>
      <c r="J192" s="137">
        <f>ROUND(I192*H192,2)</f>
        <v>0</v>
      </c>
      <c r="K192" s="134" t="s">
        <v>172</v>
      </c>
      <c r="L192" s="28"/>
      <c r="M192" s="138" t="s">
        <v>1</v>
      </c>
      <c r="N192" s="139" t="s">
        <v>39</v>
      </c>
      <c r="O192" s="140">
        <v>1.21</v>
      </c>
      <c r="P192" s="140">
        <f>O192*H192</f>
        <v>32.316679999999998</v>
      </c>
      <c r="Q192" s="140">
        <v>1.0203599999999999</v>
      </c>
      <c r="R192" s="140">
        <f>Q192*H192</f>
        <v>27.251774879999996</v>
      </c>
      <c r="S192" s="140">
        <v>0</v>
      </c>
      <c r="T192" s="141">
        <f>S192*H192</f>
        <v>0</v>
      </c>
      <c r="X192" s="11"/>
      <c r="Y192" s="11"/>
      <c r="Z192" s="11"/>
      <c r="AR192" s="142" t="s">
        <v>165</v>
      </c>
      <c r="AT192" s="142" t="s">
        <v>160</v>
      </c>
      <c r="AU192" s="142" t="s">
        <v>83</v>
      </c>
      <c r="AY192" s="16" t="s">
        <v>157</v>
      </c>
      <c r="BE192" s="143">
        <f>IF(N192="základní",J192,0)</f>
        <v>0</v>
      </c>
      <c r="BF192" s="143">
        <f>IF(N192="snížená",J192,0)</f>
        <v>0</v>
      </c>
      <c r="BG192" s="143">
        <f>IF(N192="zákl. přenesená",J192,0)</f>
        <v>0</v>
      </c>
      <c r="BH192" s="143">
        <f>IF(N192="sníž. přenesená",J192,0)</f>
        <v>0</v>
      </c>
      <c r="BI192" s="143">
        <f>IF(N192="nulová",J192,0)</f>
        <v>0</v>
      </c>
      <c r="BJ192" s="16" t="s">
        <v>81</v>
      </c>
      <c r="BK192" s="143">
        <f>ROUND(I192*H192,2)</f>
        <v>0</v>
      </c>
      <c r="BL192" s="16" t="s">
        <v>165</v>
      </c>
      <c r="BM192" s="142" t="s">
        <v>319</v>
      </c>
    </row>
    <row r="193" spans="2:65" s="1" customFormat="1" ht="19.5" x14ac:dyDescent="0.2">
      <c r="B193" s="28"/>
      <c r="D193" s="144" t="s">
        <v>167</v>
      </c>
      <c r="F193" s="145" t="s">
        <v>320</v>
      </c>
      <c r="L193" s="28"/>
      <c r="M193" s="146"/>
      <c r="T193" s="52"/>
      <c r="X193" s="11"/>
      <c r="Y193" s="11"/>
      <c r="Z193" s="11"/>
      <c r="AT193" s="16" t="s">
        <v>167</v>
      </c>
      <c r="AU193" s="16" t="s">
        <v>83</v>
      </c>
    </row>
    <row r="194" spans="2:65" s="12" customFormat="1" x14ac:dyDescent="0.2">
      <c r="B194" s="147"/>
      <c r="D194" s="144" t="s">
        <v>183</v>
      </c>
      <c r="E194" s="148" t="s">
        <v>1</v>
      </c>
      <c r="F194" s="149" t="s">
        <v>321</v>
      </c>
      <c r="H194" s="150">
        <v>26.707999999999998</v>
      </c>
      <c r="L194" s="147"/>
      <c r="M194" s="151"/>
      <c r="T194" s="152"/>
      <c r="X194" s="11"/>
      <c r="Y194" s="11"/>
      <c r="Z194" s="11"/>
      <c r="AT194" s="148" t="s">
        <v>183</v>
      </c>
      <c r="AU194" s="148" t="s">
        <v>83</v>
      </c>
      <c r="AV194" s="12" t="s">
        <v>83</v>
      </c>
      <c r="AW194" s="12" t="s">
        <v>30</v>
      </c>
      <c r="AX194" s="12" t="s">
        <v>74</v>
      </c>
      <c r="AY194" s="148" t="s">
        <v>157</v>
      </c>
    </row>
    <row r="195" spans="2:65" s="13" customFormat="1" x14ac:dyDescent="0.2">
      <c r="B195" s="153"/>
      <c r="D195" s="144" t="s">
        <v>183</v>
      </c>
      <c r="E195" s="154" t="s">
        <v>1</v>
      </c>
      <c r="F195" s="155" t="s">
        <v>185</v>
      </c>
      <c r="H195" s="156">
        <v>26.707999999999998</v>
      </c>
      <c r="L195" s="153"/>
      <c r="M195" s="157"/>
      <c r="T195" s="158"/>
      <c r="X195" s="11"/>
      <c r="Y195" s="11"/>
      <c r="Z195" s="11"/>
      <c r="AT195" s="154" t="s">
        <v>183</v>
      </c>
      <c r="AU195" s="154" t="s">
        <v>83</v>
      </c>
      <c r="AV195" s="13" t="s">
        <v>165</v>
      </c>
      <c r="AW195" s="13" t="s">
        <v>30</v>
      </c>
      <c r="AX195" s="13" t="s">
        <v>81</v>
      </c>
      <c r="AY195" s="154" t="s">
        <v>157</v>
      </c>
    </row>
    <row r="196" spans="2:65" s="11" customFormat="1" ht="22.9" customHeight="1" x14ac:dyDescent="0.2">
      <c r="B196" s="120"/>
      <c r="D196" s="121" t="s">
        <v>73</v>
      </c>
      <c r="E196" s="129" t="s">
        <v>90</v>
      </c>
      <c r="F196" s="129" t="s">
        <v>322</v>
      </c>
      <c r="J196" s="130">
        <f>BK196</f>
        <v>0</v>
      </c>
      <c r="L196" s="120"/>
      <c r="M196" s="124"/>
      <c r="P196" s="125">
        <f>SUM(P197:P206)</f>
        <v>177.90299200000004</v>
      </c>
      <c r="R196" s="125">
        <f>SUM(R197:R206)</f>
        <v>47.580504400000009</v>
      </c>
      <c r="T196" s="126">
        <f>SUM(T197:T206)</f>
        <v>0</v>
      </c>
      <c r="AR196" s="121" t="s">
        <v>81</v>
      </c>
      <c r="AT196" s="127" t="s">
        <v>73</v>
      </c>
      <c r="AU196" s="127" t="s">
        <v>81</v>
      </c>
      <c r="AY196" s="121" t="s">
        <v>157</v>
      </c>
      <c r="BK196" s="128">
        <f>SUM(BK197:BK206)</f>
        <v>0</v>
      </c>
    </row>
    <row r="197" spans="2:65" s="1" customFormat="1" ht="21.75" customHeight="1" x14ac:dyDescent="0.2">
      <c r="B197" s="131"/>
      <c r="C197" s="132" t="s">
        <v>1479</v>
      </c>
      <c r="D197" s="132" t="s">
        <v>160</v>
      </c>
      <c r="E197" s="133" t="s">
        <v>324</v>
      </c>
      <c r="F197" s="134" t="s">
        <v>325</v>
      </c>
      <c r="G197" s="135" t="s">
        <v>178</v>
      </c>
      <c r="H197" s="136">
        <v>4.79</v>
      </c>
      <c r="I197" s="137"/>
      <c r="J197" s="137">
        <f>ROUND(I197*H197,2)</f>
        <v>0</v>
      </c>
      <c r="K197" s="134" t="s">
        <v>172</v>
      </c>
      <c r="L197" s="28"/>
      <c r="M197" s="138" t="s">
        <v>1</v>
      </c>
      <c r="N197" s="139" t="s">
        <v>39</v>
      </c>
      <c r="O197" s="140">
        <v>1.044</v>
      </c>
      <c r="P197" s="140">
        <f>O197*H197</f>
        <v>5.0007600000000005</v>
      </c>
      <c r="Q197" s="140">
        <v>0.21490999999999999</v>
      </c>
      <c r="R197" s="140">
        <f>Q197*H197</f>
        <v>1.0294189</v>
      </c>
      <c r="S197" s="140">
        <v>0</v>
      </c>
      <c r="T197" s="141">
        <f>S197*H197</f>
        <v>0</v>
      </c>
      <c r="X197" s="11"/>
      <c r="Y197" s="11"/>
      <c r="Z197" s="11"/>
      <c r="AR197" s="142" t="s">
        <v>165</v>
      </c>
      <c r="AT197" s="142" t="s">
        <v>160</v>
      </c>
      <c r="AU197" s="142" t="s">
        <v>83</v>
      </c>
      <c r="AY197" s="16" t="s">
        <v>157</v>
      </c>
      <c r="BE197" s="143">
        <f>IF(N197="základní",J197,0)</f>
        <v>0</v>
      </c>
      <c r="BF197" s="143">
        <f>IF(N197="snížená",J197,0)</f>
        <v>0</v>
      </c>
      <c r="BG197" s="143">
        <f>IF(N197="zákl. přenesená",J197,0)</f>
        <v>0</v>
      </c>
      <c r="BH197" s="143">
        <f>IF(N197="sníž. přenesená",J197,0)</f>
        <v>0</v>
      </c>
      <c r="BI197" s="143">
        <f>IF(N197="nulová",J197,0)</f>
        <v>0</v>
      </c>
      <c r="BJ197" s="16" t="s">
        <v>81</v>
      </c>
      <c r="BK197" s="143">
        <f>ROUND(I197*H197,2)</f>
        <v>0</v>
      </c>
      <c r="BL197" s="16" t="s">
        <v>165</v>
      </c>
      <c r="BM197" s="142" t="s">
        <v>326</v>
      </c>
    </row>
    <row r="198" spans="2:65" s="12" customFormat="1" x14ac:dyDescent="0.2">
      <c r="B198" s="147"/>
      <c r="D198" s="144" t="s">
        <v>183</v>
      </c>
      <c r="E198" s="148" t="s">
        <v>1</v>
      </c>
      <c r="F198" s="149" t="s">
        <v>327</v>
      </c>
      <c r="H198" s="150">
        <v>4.79</v>
      </c>
      <c r="L198" s="147"/>
      <c r="M198" s="151"/>
      <c r="T198" s="152"/>
      <c r="X198" s="11"/>
      <c r="Y198" s="11"/>
      <c r="Z198" s="11"/>
      <c r="AT198" s="148" t="s">
        <v>183</v>
      </c>
      <c r="AU198" s="148" t="s">
        <v>83</v>
      </c>
      <c r="AV198" s="12" t="s">
        <v>83</v>
      </c>
      <c r="AW198" s="12" t="s">
        <v>30</v>
      </c>
      <c r="AX198" s="12" t="s">
        <v>74</v>
      </c>
      <c r="AY198" s="148" t="s">
        <v>157</v>
      </c>
    </row>
    <row r="199" spans="2:65" s="13" customFormat="1" x14ac:dyDescent="0.2">
      <c r="B199" s="153"/>
      <c r="D199" s="144" t="s">
        <v>183</v>
      </c>
      <c r="E199" s="154" t="s">
        <v>1</v>
      </c>
      <c r="F199" s="155" t="s">
        <v>185</v>
      </c>
      <c r="H199" s="156">
        <v>4.79</v>
      </c>
      <c r="L199" s="153"/>
      <c r="M199" s="157"/>
      <c r="T199" s="158"/>
      <c r="X199" s="11"/>
      <c r="Y199" s="11"/>
      <c r="Z199" s="11"/>
      <c r="AT199" s="154" t="s">
        <v>183</v>
      </c>
      <c r="AU199" s="154" t="s">
        <v>83</v>
      </c>
      <c r="AV199" s="13" t="s">
        <v>165</v>
      </c>
      <c r="AW199" s="13" t="s">
        <v>30</v>
      </c>
      <c r="AX199" s="13" t="s">
        <v>81</v>
      </c>
      <c r="AY199" s="154" t="s">
        <v>157</v>
      </c>
    </row>
    <row r="200" spans="2:65" s="1" customFormat="1" ht="21.75" customHeight="1" x14ac:dyDescent="0.2">
      <c r="B200" s="131"/>
      <c r="C200" s="132" t="s">
        <v>1479</v>
      </c>
      <c r="D200" s="132" t="s">
        <v>160</v>
      </c>
      <c r="E200" s="133" t="s">
        <v>329</v>
      </c>
      <c r="F200" s="134" t="s">
        <v>330</v>
      </c>
      <c r="G200" s="135" t="s">
        <v>178</v>
      </c>
      <c r="H200" s="136">
        <v>131.56200000000001</v>
      </c>
      <c r="I200" s="137"/>
      <c r="J200" s="137">
        <f>ROUND(I200*H200,2)</f>
        <v>0</v>
      </c>
      <c r="K200" s="134" t="s">
        <v>172</v>
      </c>
      <c r="L200" s="28"/>
      <c r="M200" s="138" t="s">
        <v>1</v>
      </c>
      <c r="N200" s="139" t="s">
        <v>39</v>
      </c>
      <c r="O200" s="140">
        <v>1.286</v>
      </c>
      <c r="P200" s="140">
        <f>O200*H200</f>
        <v>169.18873200000002</v>
      </c>
      <c r="Q200" s="140">
        <v>0.34775</v>
      </c>
      <c r="R200" s="140">
        <f>Q200*H200</f>
        <v>45.750685500000003</v>
      </c>
      <c r="S200" s="140">
        <v>0</v>
      </c>
      <c r="T200" s="141">
        <f>S200*H200</f>
        <v>0</v>
      </c>
      <c r="X200" s="11"/>
      <c r="Y200" s="11"/>
      <c r="Z200" s="11"/>
      <c r="AR200" s="142" t="s">
        <v>165</v>
      </c>
      <c r="AT200" s="142" t="s">
        <v>160</v>
      </c>
      <c r="AU200" s="142" t="s">
        <v>83</v>
      </c>
      <c r="AY200" s="16" t="s">
        <v>157</v>
      </c>
      <c r="BE200" s="143">
        <f>IF(N200="základní",J200,0)</f>
        <v>0</v>
      </c>
      <c r="BF200" s="143">
        <f>IF(N200="snížená",J200,0)</f>
        <v>0</v>
      </c>
      <c r="BG200" s="143">
        <f>IF(N200="zákl. přenesená",J200,0)</f>
        <v>0</v>
      </c>
      <c r="BH200" s="143">
        <f>IF(N200="sníž. přenesená",J200,0)</f>
        <v>0</v>
      </c>
      <c r="BI200" s="143">
        <f>IF(N200="nulová",J200,0)</f>
        <v>0</v>
      </c>
      <c r="BJ200" s="16" t="s">
        <v>81</v>
      </c>
      <c r="BK200" s="143">
        <f>ROUND(I200*H200,2)</f>
        <v>0</v>
      </c>
      <c r="BL200" s="16" t="s">
        <v>165</v>
      </c>
      <c r="BM200" s="142" t="s">
        <v>331</v>
      </c>
    </row>
    <row r="201" spans="2:65" s="12" customFormat="1" x14ac:dyDescent="0.2">
      <c r="B201" s="147"/>
      <c r="D201" s="144" t="s">
        <v>183</v>
      </c>
      <c r="E201" s="148" t="s">
        <v>1</v>
      </c>
      <c r="F201" s="149" t="s">
        <v>332</v>
      </c>
      <c r="H201" s="150">
        <v>131.56200000000001</v>
      </c>
      <c r="L201" s="147"/>
      <c r="M201" s="151"/>
      <c r="T201" s="152"/>
      <c r="X201" s="11"/>
      <c r="Y201" s="11"/>
      <c r="Z201" s="11"/>
      <c r="AT201" s="148" t="s">
        <v>183</v>
      </c>
      <c r="AU201" s="148" t="s">
        <v>83</v>
      </c>
      <c r="AV201" s="12" t="s">
        <v>83</v>
      </c>
      <c r="AW201" s="12" t="s">
        <v>30</v>
      </c>
      <c r="AX201" s="12" t="s">
        <v>74</v>
      </c>
      <c r="AY201" s="148" t="s">
        <v>157</v>
      </c>
    </row>
    <row r="202" spans="2:65" s="13" customFormat="1" x14ac:dyDescent="0.2">
      <c r="B202" s="153"/>
      <c r="D202" s="144" t="s">
        <v>183</v>
      </c>
      <c r="E202" s="154" t="s">
        <v>1</v>
      </c>
      <c r="F202" s="155" t="s">
        <v>185</v>
      </c>
      <c r="H202" s="156">
        <v>131.56200000000001</v>
      </c>
      <c r="L202" s="153"/>
      <c r="M202" s="157"/>
      <c r="T202" s="158"/>
      <c r="X202" s="11"/>
      <c r="Y202" s="11"/>
      <c r="Z202" s="11"/>
      <c r="AT202" s="154" t="s">
        <v>183</v>
      </c>
      <c r="AU202" s="154" t="s">
        <v>83</v>
      </c>
      <c r="AV202" s="13" t="s">
        <v>165</v>
      </c>
      <c r="AW202" s="13" t="s">
        <v>30</v>
      </c>
      <c r="AX202" s="13" t="s">
        <v>81</v>
      </c>
      <c r="AY202" s="154" t="s">
        <v>157</v>
      </c>
    </row>
    <row r="203" spans="2:65" s="1" customFormat="1" ht="16.5" customHeight="1" x14ac:dyDescent="0.2">
      <c r="B203" s="131"/>
      <c r="C203" s="132">
        <v>37</v>
      </c>
      <c r="D203" s="132" t="s">
        <v>160</v>
      </c>
      <c r="E203" s="133" t="s">
        <v>334</v>
      </c>
      <c r="F203" s="134" t="s">
        <v>335</v>
      </c>
      <c r="G203" s="135" t="s">
        <v>336</v>
      </c>
      <c r="H203" s="136">
        <v>8</v>
      </c>
      <c r="I203" s="137"/>
      <c r="J203" s="137">
        <f>ROUND(I203*H203,2)</f>
        <v>0</v>
      </c>
      <c r="K203" s="134" t="s">
        <v>172</v>
      </c>
      <c r="L203" s="28"/>
      <c r="M203" s="138" t="s">
        <v>1</v>
      </c>
      <c r="N203" s="139" t="s">
        <v>39</v>
      </c>
      <c r="O203" s="140">
        <v>8.9999999999999993E-3</v>
      </c>
      <c r="P203" s="140">
        <f>O203*H203</f>
        <v>7.1999999999999995E-2</v>
      </c>
      <c r="Q203" s="140">
        <v>0</v>
      </c>
      <c r="R203" s="140">
        <f>Q203*H203</f>
        <v>0</v>
      </c>
      <c r="S203" s="140">
        <v>0</v>
      </c>
      <c r="T203" s="141">
        <f>S203*H203</f>
        <v>0</v>
      </c>
      <c r="V203" s="1" t="s">
        <v>1483</v>
      </c>
      <c r="X203" s="11"/>
      <c r="Y203" s="11"/>
      <c r="Z203" s="11"/>
      <c r="AR203" s="142" t="s">
        <v>165</v>
      </c>
      <c r="AT203" s="142" t="s">
        <v>160</v>
      </c>
      <c r="AU203" s="142" t="s">
        <v>83</v>
      </c>
      <c r="AY203" s="16" t="s">
        <v>157</v>
      </c>
      <c r="BE203" s="143">
        <f>IF(N203="základní",J203,0)</f>
        <v>0</v>
      </c>
      <c r="BF203" s="143">
        <f>IF(N203="snížená",J203,0)</f>
        <v>0</v>
      </c>
      <c r="BG203" s="143">
        <f>IF(N203="zákl. přenesená",J203,0)</f>
        <v>0</v>
      </c>
      <c r="BH203" s="143">
        <f>IF(N203="sníž. přenesená",J203,0)</f>
        <v>0</v>
      </c>
      <c r="BI203" s="143">
        <f>IF(N203="nulová",J203,0)</f>
        <v>0</v>
      </c>
      <c r="BJ203" s="16" t="s">
        <v>81</v>
      </c>
      <c r="BK203" s="143">
        <f>ROUND(I203*H203,2)</f>
        <v>0</v>
      </c>
      <c r="BL203" s="16" t="s">
        <v>165</v>
      </c>
      <c r="BM203" s="142" t="s">
        <v>337</v>
      </c>
    </row>
    <row r="204" spans="2:65" s="1" customFormat="1" ht="16.5" customHeight="1" x14ac:dyDescent="0.2">
      <c r="B204" s="131"/>
      <c r="C204" s="132">
        <v>39</v>
      </c>
      <c r="D204" s="132" t="s">
        <v>160</v>
      </c>
      <c r="E204" s="133" t="s">
        <v>339</v>
      </c>
      <c r="F204" s="134" t="s">
        <v>340</v>
      </c>
      <c r="G204" s="135" t="s">
        <v>336</v>
      </c>
      <c r="H204" s="136">
        <v>3</v>
      </c>
      <c r="I204" s="137"/>
      <c r="J204" s="137">
        <f>ROUND(I204*H204,2)</f>
        <v>0</v>
      </c>
      <c r="K204" s="134" t="s">
        <v>172</v>
      </c>
      <c r="L204" s="28"/>
      <c r="M204" s="138" t="s">
        <v>1</v>
      </c>
      <c r="N204" s="139" t="s">
        <v>39</v>
      </c>
      <c r="O204" s="140">
        <v>8.9999999999999993E-3</v>
      </c>
      <c r="P204" s="140">
        <f>O204*H204</f>
        <v>2.6999999999999996E-2</v>
      </c>
      <c r="Q204" s="140">
        <v>0</v>
      </c>
      <c r="R204" s="140">
        <f>Q204*H204</f>
        <v>0</v>
      </c>
      <c r="S204" s="140">
        <v>0</v>
      </c>
      <c r="T204" s="141">
        <f>S204*H204</f>
        <v>0</v>
      </c>
      <c r="V204" s="1" t="s">
        <v>1483</v>
      </c>
      <c r="X204" s="11"/>
      <c r="Y204" s="11"/>
      <c r="Z204" s="11"/>
      <c r="AR204" s="142" t="s">
        <v>165</v>
      </c>
      <c r="AT204" s="142" t="s">
        <v>160</v>
      </c>
      <c r="AU204" s="142" t="s">
        <v>83</v>
      </c>
      <c r="AY204" s="16" t="s">
        <v>157</v>
      </c>
      <c r="BE204" s="143">
        <f>IF(N204="základní",J204,0)</f>
        <v>0</v>
      </c>
      <c r="BF204" s="143">
        <f>IF(N204="snížená",J204,0)</f>
        <v>0</v>
      </c>
      <c r="BG204" s="143">
        <f>IF(N204="zákl. přenesená",J204,0)</f>
        <v>0</v>
      </c>
      <c r="BH204" s="143">
        <f>IF(N204="sníž. přenesená",J204,0)</f>
        <v>0</v>
      </c>
      <c r="BI204" s="143">
        <f>IF(N204="nulová",J204,0)</f>
        <v>0</v>
      </c>
      <c r="BJ204" s="16" t="s">
        <v>81</v>
      </c>
      <c r="BK204" s="143">
        <f>ROUND(I204*H204,2)</f>
        <v>0</v>
      </c>
      <c r="BL204" s="16" t="s">
        <v>165</v>
      </c>
      <c r="BM204" s="142" t="s">
        <v>341</v>
      </c>
    </row>
    <row r="205" spans="2:65" s="1" customFormat="1" ht="16.5" customHeight="1" x14ac:dyDescent="0.2">
      <c r="B205" s="131"/>
      <c r="C205" s="132" t="s">
        <v>1479</v>
      </c>
      <c r="D205" s="132" t="s">
        <v>160</v>
      </c>
      <c r="E205" s="133" t="s">
        <v>342</v>
      </c>
      <c r="F205" s="134" t="s">
        <v>343</v>
      </c>
      <c r="G205" s="135" t="s">
        <v>336</v>
      </c>
      <c r="H205" s="136">
        <v>8</v>
      </c>
      <c r="I205" s="137"/>
      <c r="J205" s="137">
        <f>ROUND(I205*H205,2)</f>
        <v>0</v>
      </c>
      <c r="K205" s="134" t="s">
        <v>172</v>
      </c>
      <c r="L205" s="28"/>
      <c r="M205" s="138" t="s">
        <v>1</v>
      </c>
      <c r="N205" s="139" t="s">
        <v>39</v>
      </c>
      <c r="O205" s="140">
        <v>0.44</v>
      </c>
      <c r="P205" s="140">
        <f>O205*H205</f>
        <v>3.52</v>
      </c>
      <c r="Q205" s="140">
        <v>0.10005</v>
      </c>
      <c r="R205" s="140">
        <f>Q205*H205</f>
        <v>0.8004</v>
      </c>
      <c r="S205" s="140">
        <v>0</v>
      </c>
      <c r="T205" s="141">
        <f>S205*H205</f>
        <v>0</v>
      </c>
      <c r="X205" s="11"/>
      <c r="Y205" s="11"/>
      <c r="Z205" s="11"/>
      <c r="AR205" s="142" t="s">
        <v>165</v>
      </c>
      <c r="AT205" s="142" t="s">
        <v>160</v>
      </c>
      <c r="AU205" s="142" t="s">
        <v>83</v>
      </c>
      <c r="AY205" s="16" t="s">
        <v>157</v>
      </c>
      <c r="BE205" s="143">
        <f>IF(N205="základní",J205,0)</f>
        <v>0</v>
      </c>
      <c r="BF205" s="143">
        <f>IF(N205="snížená",J205,0)</f>
        <v>0</v>
      </c>
      <c r="BG205" s="143">
        <f>IF(N205="zákl. přenesená",J205,0)</f>
        <v>0</v>
      </c>
      <c r="BH205" s="143">
        <f>IF(N205="sníž. přenesená",J205,0)</f>
        <v>0</v>
      </c>
      <c r="BI205" s="143">
        <f>IF(N205="nulová",J205,0)</f>
        <v>0</v>
      </c>
      <c r="BJ205" s="16" t="s">
        <v>81</v>
      </c>
      <c r="BK205" s="143">
        <f>ROUND(I205*H205,2)</f>
        <v>0</v>
      </c>
      <c r="BL205" s="16" t="s">
        <v>165</v>
      </c>
      <c r="BM205" s="142" t="s">
        <v>344</v>
      </c>
    </row>
    <row r="206" spans="2:65" s="1" customFormat="1" ht="16.5" customHeight="1" x14ac:dyDescent="0.2">
      <c r="B206" s="131"/>
      <c r="C206" s="132">
        <v>45</v>
      </c>
      <c r="D206" s="132" t="s">
        <v>160</v>
      </c>
      <c r="E206" s="133" t="s">
        <v>346</v>
      </c>
      <c r="F206" s="134" t="s">
        <v>347</v>
      </c>
      <c r="G206" s="135" t="s">
        <v>222</v>
      </c>
      <c r="H206" s="136">
        <v>10.5</v>
      </c>
      <c r="I206" s="137"/>
      <c r="J206" s="137">
        <f>ROUND(I206*H206,2)</f>
        <v>0</v>
      </c>
      <c r="K206" s="134" t="s">
        <v>172</v>
      </c>
      <c r="L206" s="28"/>
      <c r="M206" s="138" t="s">
        <v>1</v>
      </c>
      <c r="N206" s="139" t="s">
        <v>39</v>
      </c>
      <c r="O206" s="140">
        <v>8.9999999999999993E-3</v>
      </c>
      <c r="P206" s="140">
        <f>O206*H206</f>
        <v>9.4499999999999987E-2</v>
      </c>
      <c r="Q206" s="140">
        <v>0</v>
      </c>
      <c r="R206" s="140">
        <f>Q206*H206</f>
        <v>0</v>
      </c>
      <c r="S206" s="140">
        <v>0</v>
      </c>
      <c r="T206" s="141">
        <f>S206*H206</f>
        <v>0</v>
      </c>
      <c r="V206" s="1" t="s">
        <v>1483</v>
      </c>
      <c r="X206" s="11"/>
      <c r="Y206" s="11"/>
      <c r="Z206" s="11"/>
      <c r="AR206" s="142" t="s">
        <v>165</v>
      </c>
      <c r="AT206" s="142" t="s">
        <v>160</v>
      </c>
      <c r="AU206" s="142" t="s">
        <v>83</v>
      </c>
      <c r="AY206" s="16" t="s">
        <v>157</v>
      </c>
      <c r="BE206" s="143">
        <f>IF(N206="základní",J206,0)</f>
        <v>0</v>
      </c>
      <c r="BF206" s="143">
        <f>IF(N206="snížená",J206,0)</f>
        <v>0</v>
      </c>
      <c r="BG206" s="143">
        <f>IF(N206="zákl. přenesená",J206,0)</f>
        <v>0</v>
      </c>
      <c r="BH206" s="143">
        <f>IF(N206="sníž. přenesená",J206,0)</f>
        <v>0</v>
      </c>
      <c r="BI206" s="143">
        <f>IF(N206="nulová",J206,0)</f>
        <v>0</v>
      </c>
      <c r="BJ206" s="16" t="s">
        <v>81</v>
      </c>
      <c r="BK206" s="143">
        <f>ROUND(I206*H206,2)</f>
        <v>0</v>
      </c>
      <c r="BL206" s="16" t="s">
        <v>165</v>
      </c>
      <c r="BM206" s="142" t="s">
        <v>348</v>
      </c>
    </row>
    <row r="207" spans="2:65" s="11" customFormat="1" ht="22.9" customHeight="1" x14ac:dyDescent="0.2">
      <c r="B207" s="120"/>
      <c r="D207" s="121" t="s">
        <v>73</v>
      </c>
      <c r="E207" s="129" t="s">
        <v>165</v>
      </c>
      <c r="F207" s="129" t="s">
        <v>349</v>
      </c>
      <c r="J207" s="130">
        <f>BK207</f>
        <v>0</v>
      </c>
      <c r="L207" s="120"/>
      <c r="M207" s="124"/>
      <c r="P207" s="125">
        <f>SUM(P208:P219)</f>
        <v>82.017539000000014</v>
      </c>
      <c r="R207" s="125">
        <f>SUM(R208:R219)</f>
        <v>33.34546306</v>
      </c>
      <c r="T207" s="126">
        <f>SUM(T208:T219)</f>
        <v>0</v>
      </c>
      <c r="AR207" s="121" t="s">
        <v>81</v>
      </c>
      <c r="AT207" s="127" t="s">
        <v>73</v>
      </c>
      <c r="AU207" s="127" t="s">
        <v>81</v>
      </c>
      <c r="AY207" s="121" t="s">
        <v>157</v>
      </c>
      <c r="BK207" s="128">
        <f>SUM(BK208:BK219)</f>
        <v>0</v>
      </c>
    </row>
    <row r="208" spans="2:65" s="1" customFormat="1" ht="21.75" customHeight="1" x14ac:dyDescent="0.2">
      <c r="B208" s="131"/>
      <c r="C208" s="132" t="s">
        <v>1479</v>
      </c>
      <c r="D208" s="132" t="s">
        <v>160</v>
      </c>
      <c r="E208" s="133" t="s">
        <v>351</v>
      </c>
      <c r="F208" s="134" t="s">
        <v>352</v>
      </c>
      <c r="G208" s="135" t="s">
        <v>178</v>
      </c>
      <c r="H208" s="136">
        <v>46.933999999999997</v>
      </c>
      <c r="I208" s="137"/>
      <c r="J208" s="137">
        <f>ROUND(I208*H208,2)</f>
        <v>0</v>
      </c>
      <c r="K208" s="134" t="s">
        <v>172</v>
      </c>
      <c r="L208" s="28"/>
      <c r="M208" s="138" t="s">
        <v>1</v>
      </c>
      <c r="N208" s="139" t="s">
        <v>39</v>
      </c>
      <c r="O208" s="140">
        <v>1.3720000000000001</v>
      </c>
      <c r="P208" s="140">
        <f>O208*H208</f>
        <v>64.393448000000006</v>
      </c>
      <c r="Q208" s="140">
        <v>0.35705999999999999</v>
      </c>
      <c r="R208" s="140">
        <f>Q208*H208</f>
        <v>16.758254039999997</v>
      </c>
      <c r="S208" s="140">
        <v>0</v>
      </c>
      <c r="T208" s="141">
        <f>S208*H208</f>
        <v>0</v>
      </c>
      <c r="X208" s="11"/>
      <c r="Y208" s="11"/>
      <c r="Z208" s="11"/>
      <c r="AR208" s="142" t="s">
        <v>165</v>
      </c>
      <c r="AT208" s="142" t="s">
        <v>160</v>
      </c>
      <c r="AU208" s="142" t="s">
        <v>83</v>
      </c>
      <c r="AY208" s="16" t="s">
        <v>157</v>
      </c>
      <c r="BE208" s="143">
        <f>IF(N208="základní",J208,0)</f>
        <v>0</v>
      </c>
      <c r="BF208" s="143">
        <f>IF(N208="snížená",J208,0)</f>
        <v>0</v>
      </c>
      <c r="BG208" s="143">
        <f>IF(N208="zákl. přenesená",J208,0)</f>
        <v>0</v>
      </c>
      <c r="BH208" s="143">
        <f>IF(N208="sníž. přenesená",J208,0)</f>
        <v>0</v>
      </c>
      <c r="BI208" s="143">
        <f>IF(N208="nulová",J208,0)</f>
        <v>0</v>
      </c>
      <c r="BJ208" s="16" t="s">
        <v>81</v>
      </c>
      <c r="BK208" s="143">
        <f>ROUND(I208*H208,2)</f>
        <v>0</v>
      </c>
      <c r="BL208" s="16" t="s">
        <v>165</v>
      </c>
      <c r="BM208" s="142" t="s">
        <v>353</v>
      </c>
    </row>
    <row r="209" spans="2:65" s="1" customFormat="1" ht="19.5" x14ac:dyDescent="0.2">
      <c r="B209" s="28"/>
      <c r="D209" s="144" t="s">
        <v>167</v>
      </c>
      <c r="F209" s="145" t="s">
        <v>354</v>
      </c>
      <c r="L209" s="28"/>
      <c r="M209" s="146"/>
      <c r="T209" s="52"/>
      <c r="X209" s="11"/>
      <c r="Y209" s="11"/>
      <c r="Z209" s="11"/>
      <c r="AT209" s="16" t="s">
        <v>167</v>
      </c>
      <c r="AU209" s="16" t="s">
        <v>83</v>
      </c>
    </row>
    <row r="210" spans="2:65" s="12" customFormat="1" x14ac:dyDescent="0.2">
      <c r="B210" s="147"/>
      <c r="D210" s="144" t="s">
        <v>183</v>
      </c>
      <c r="E210" s="148" t="s">
        <v>1</v>
      </c>
      <c r="F210" s="149" t="s">
        <v>355</v>
      </c>
      <c r="H210" s="150">
        <v>46.933999999999997</v>
      </c>
      <c r="L210" s="147"/>
      <c r="M210" s="151"/>
      <c r="T210" s="152"/>
      <c r="X210" s="11"/>
      <c r="Y210" s="11"/>
      <c r="Z210" s="11"/>
      <c r="AT210" s="148" t="s">
        <v>183</v>
      </c>
      <c r="AU210" s="148" t="s">
        <v>83</v>
      </c>
      <c r="AV210" s="12" t="s">
        <v>83</v>
      </c>
      <c r="AW210" s="12" t="s">
        <v>30</v>
      </c>
      <c r="AX210" s="12" t="s">
        <v>74</v>
      </c>
      <c r="AY210" s="148" t="s">
        <v>157</v>
      </c>
    </row>
    <row r="211" spans="2:65" s="13" customFormat="1" x14ac:dyDescent="0.2">
      <c r="B211" s="153"/>
      <c r="D211" s="144" t="s">
        <v>183</v>
      </c>
      <c r="E211" s="154" t="s">
        <v>1</v>
      </c>
      <c r="F211" s="155" t="s">
        <v>185</v>
      </c>
      <c r="H211" s="156">
        <v>46.933999999999997</v>
      </c>
      <c r="L211" s="153"/>
      <c r="M211" s="157"/>
      <c r="T211" s="158"/>
      <c r="X211" s="11"/>
      <c r="Y211" s="11"/>
      <c r="Z211" s="11"/>
      <c r="AT211" s="154" t="s">
        <v>183</v>
      </c>
      <c r="AU211" s="154" t="s">
        <v>83</v>
      </c>
      <c r="AV211" s="13" t="s">
        <v>165</v>
      </c>
      <c r="AW211" s="13" t="s">
        <v>30</v>
      </c>
      <c r="AX211" s="13" t="s">
        <v>81</v>
      </c>
      <c r="AY211" s="154" t="s">
        <v>157</v>
      </c>
    </row>
    <row r="212" spans="2:65" s="1" customFormat="1" ht="21.75" customHeight="1" x14ac:dyDescent="0.2">
      <c r="B212" s="131"/>
      <c r="C212" s="132" t="s">
        <v>1479</v>
      </c>
      <c r="D212" s="132" t="s">
        <v>160</v>
      </c>
      <c r="E212" s="133" t="s">
        <v>357</v>
      </c>
      <c r="F212" s="134" t="s">
        <v>358</v>
      </c>
      <c r="G212" s="135" t="s">
        <v>222</v>
      </c>
      <c r="H212" s="136">
        <v>28.72</v>
      </c>
      <c r="I212" s="137"/>
      <c r="J212" s="137">
        <f>ROUND(I212*H212,2)</f>
        <v>0</v>
      </c>
      <c r="K212" s="134" t="s">
        <v>172</v>
      </c>
      <c r="L212" s="28"/>
      <c r="M212" s="138" t="s">
        <v>1</v>
      </c>
      <c r="N212" s="139" t="s">
        <v>39</v>
      </c>
      <c r="O212" s="140">
        <v>0.26700000000000002</v>
      </c>
      <c r="P212" s="140">
        <f>O212*H212</f>
        <v>7.6682399999999999</v>
      </c>
      <c r="Q212" s="140">
        <v>1.8280000000000001E-2</v>
      </c>
      <c r="R212" s="140">
        <f>Q212*H212</f>
        <v>0.52500159999999996</v>
      </c>
      <c r="S212" s="140">
        <v>0</v>
      </c>
      <c r="T212" s="141">
        <f>S212*H212</f>
        <v>0</v>
      </c>
      <c r="X212" s="11"/>
      <c r="Y212" s="11"/>
      <c r="Z212" s="11"/>
      <c r="AR212" s="142" t="s">
        <v>165</v>
      </c>
      <c r="AT212" s="142" t="s">
        <v>160</v>
      </c>
      <c r="AU212" s="142" t="s">
        <v>83</v>
      </c>
      <c r="AY212" s="16" t="s">
        <v>157</v>
      </c>
      <c r="BE212" s="143">
        <f>IF(N212="základní",J212,0)</f>
        <v>0</v>
      </c>
      <c r="BF212" s="143">
        <f>IF(N212="snížená",J212,0)</f>
        <v>0</v>
      </c>
      <c r="BG212" s="143">
        <f>IF(N212="zákl. přenesená",J212,0)</f>
        <v>0</v>
      </c>
      <c r="BH212" s="143">
        <f>IF(N212="sníž. přenesená",J212,0)</f>
        <v>0</v>
      </c>
      <c r="BI212" s="143">
        <f>IF(N212="nulová",J212,0)</f>
        <v>0</v>
      </c>
      <c r="BJ212" s="16" t="s">
        <v>81</v>
      </c>
      <c r="BK212" s="143">
        <f>ROUND(I212*H212,2)</f>
        <v>0</v>
      </c>
      <c r="BL212" s="16" t="s">
        <v>165</v>
      </c>
      <c r="BM212" s="142" t="s">
        <v>359</v>
      </c>
    </row>
    <row r="213" spans="2:65" s="1" customFormat="1" ht="16.5" customHeight="1" x14ac:dyDescent="0.2">
      <c r="B213" s="131"/>
      <c r="C213" s="132" t="s">
        <v>1479</v>
      </c>
      <c r="D213" s="132" t="s">
        <v>160</v>
      </c>
      <c r="E213" s="133" t="s">
        <v>361</v>
      </c>
      <c r="F213" s="134" t="s">
        <v>362</v>
      </c>
      <c r="G213" s="135" t="s">
        <v>171</v>
      </c>
      <c r="H213" s="136">
        <v>2.1539999999999999</v>
      </c>
      <c r="I213" s="137"/>
      <c r="J213" s="137">
        <f>ROUND(I213*H213,2)</f>
        <v>0</v>
      </c>
      <c r="K213" s="134" t="s">
        <v>172</v>
      </c>
      <c r="L213" s="28"/>
      <c r="M213" s="138" t="s">
        <v>1</v>
      </c>
      <c r="N213" s="139" t="s">
        <v>39</v>
      </c>
      <c r="O213" s="140">
        <v>1.448</v>
      </c>
      <c r="P213" s="140">
        <f>O213*H213</f>
        <v>3.118992</v>
      </c>
      <c r="Q213" s="140">
        <v>2.5019800000000001</v>
      </c>
      <c r="R213" s="140">
        <f>Q213*H213</f>
        <v>5.3892649199999996</v>
      </c>
      <c r="S213" s="140">
        <v>0</v>
      </c>
      <c r="T213" s="141">
        <f>S213*H213</f>
        <v>0</v>
      </c>
      <c r="X213" s="11"/>
      <c r="Y213" s="11"/>
      <c r="Z213" s="11"/>
      <c r="AR213" s="142" t="s">
        <v>165</v>
      </c>
      <c r="AT213" s="142" t="s">
        <v>160</v>
      </c>
      <c r="AU213" s="142" t="s">
        <v>83</v>
      </c>
      <c r="AY213" s="16" t="s">
        <v>157</v>
      </c>
      <c r="BE213" s="143">
        <f>IF(N213="základní",J213,0)</f>
        <v>0</v>
      </c>
      <c r="BF213" s="143">
        <f>IF(N213="snížená",J213,0)</f>
        <v>0</v>
      </c>
      <c r="BG213" s="143">
        <f>IF(N213="zákl. přenesená",J213,0)</f>
        <v>0</v>
      </c>
      <c r="BH213" s="143">
        <f>IF(N213="sníž. přenesená",J213,0)</f>
        <v>0</v>
      </c>
      <c r="BI213" s="143">
        <f>IF(N213="nulová",J213,0)</f>
        <v>0</v>
      </c>
      <c r="BJ213" s="16" t="s">
        <v>81</v>
      </c>
      <c r="BK213" s="143">
        <f>ROUND(I213*H213,2)</f>
        <v>0</v>
      </c>
      <c r="BL213" s="16" t="s">
        <v>165</v>
      </c>
      <c r="BM213" s="142" t="s">
        <v>363</v>
      </c>
    </row>
    <row r="214" spans="2:65" s="1" customFormat="1" ht="16.5" customHeight="1" x14ac:dyDescent="0.2">
      <c r="B214" s="131"/>
      <c r="C214" s="132">
        <v>59</v>
      </c>
      <c r="D214" s="132" t="s">
        <v>160</v>
      </c>
      <c r="E214" s="133" t="s">
        <v>365</v>
      </c>
      <c r="F214" s="134" t="s">
        <v>366</v>
      </c>
      <c r="G214" s="135" t="s">
        <v>197</v>
      </c>
      <c r="H214" s="136">
        <v>0.43099999999999999</v>
      </c>
      <c r="I214" s="137"/>
      <c r="J214" s="137">
        <f>ROUND(I214*H214,2)</f>
        <v>0</v>
      </c>
      <c r="K214" s="134" t="s">
        <v>172</v>
      </c>
      <c r="L214" s="28"/>
      <c r="M214" s="138" t="s">
        <v>1</v>
      </c>
      <c r="N214" s="139" t="s">
        <v>39</v>
      </c>
      <c r="O214" s="140">
        <v>8.9999999999999993E-3</v>
      </c>
      <c r="P214" s="140">
        <f>O214*H214</f>
        <v>3.8789999999999996E-3</v>
      </c>
      <c r="Q214" s="140">
        <v>0</v>
      </c>
      <c r="R214" s="140">
        <f>Q214*H214</f>
        <v>0</v>
      </c>
      <c r="S214" s="140">
        <v>0</v>
      </c>
      <c r="T214" s="141">
        <f>S214*H214</f>
        <v>0</v>
      </c>
      <c r="V214" s="1" t="s">
        <v>1483</v>
      </c>
      <c r="X214" s="11"/>
      <c r="Y214" s="11"/>
      <c r="Z214" s="11"/>
      <c r="AR214" s="142" t="s">
        <v>165</v>
      </c>
      <c r="AT214" s="142" t="s">
        <v>160</v>
      </c>
      <c r="AU214" s="142" t="s">
        <v>83</v>
      </c>
      <c r="AY214" s="16" t="s">
        <v>157</v>
      </c>
      <c r="BE214" s="143">
        <f>IF(N214="základní",J214,0)</f>
        <v>0</v>
      </c>
      <c r="BF214" s="143">
        <f>IF(N214="snížená",J214,0)</f>
        <v>0</v>
      </c>
      <c r="BG214" s="143">
        <f>IF(N214="zákl. přenesená",J214,0)</f>
        <v>0</v>
      </c>
      <c r="BH214" s="143">
        <f>IF(N214="sníž. přenesená",J214,0)</f>
        <v>0</v>
      </c>
      <c r="BI214" s="143">
        <f>IF(N214="nulová",J214,0)</f>
        <v>0</v>
      </c>
      <c r="BJ214" s="16" t="s">
        <v>81</v>
      </c>
      <c r="BK214" s="143">
        <f>ROUND(I214*H214,2)</f>
        <v>0</v>
      </c>
      <c r="BL214" s="16" t="s">
        <v>165</v>
      </c>
      <c r="BM214" s="142" t="s">
        <v>367</v>
      </c>
    </row>
    <row r="215" spans="2:65" s="12" customFormat="1" x14ac:dyDescent="0.2">
      <c r="B215" s="147"/>
      <c r="D215" s="144" t="s">
        <v>183</v>
      </c>
      <c r="E215" s="148" t="s">
        <v>1</v>
      </c>
      <c r="F215" s="149" t="s">
        <v>368</v>
      </c>
      <c r="H215" s="150">
        <v>0.43099999999999999</v>
      </c>
      <c r="L215" s="147"/>
      <c r="M215" s="151"/>
      <c r="T215" s="152"/>
      <c r="X215" s="11"/>
      <c r="Y215" s="11"/>
      <c r="Z215" s="11"/>
      <c r="AT215" s="148" t="s">
        <v>183</v>
      </c>
      <c r="AU215" s="148" t="s">
        <v>83</v>
      </c>
      <c r="AV215" s="12" t="s">
        <v>83</v>
      </c>
      <c r="AW215" s="12" t="s">
        <v>30</v>
      </c>
      <c r="AX215" s="12" t="s">
        <v>74</v>
      </c>
      <c r="AY215" s="148" t="s">
        <v>157</v>
      </c>
    </row>
    <row r="216" spans="2:65" s="13" customFormat="1" x14ac:dyDescent="0.2">
      <c r="B216" s="153"/>
      <c r="D216" s="144" t="s">
        <v>183</v>
      </c>
      <c r="E216" s="154" t="s">
        <v>1</v>
      </c>
      <c r="F216" s="155" t="s">
        <v>185</v>
      </c>
      <c r="H216" s="156">
        <v>0.43099999999999999</v>
      </c>
      <c r="L216" s="153"/>
      <c r="M216" s="157"/>
      <c r="T216" s="158"/>
      <c r="X216" s="11"/>
      <c r="Y216" s="11"/>
      <c r="Z216" s="11"/>
      <c r="AT216" s="154" t="s">
        <v>183</v>
      </c>
      <c r="AU216" s="154" t="s">
        <v>83</v>
      </c>
      <c r="AV216" s="13" t="s">
        <v>165</v>
      </c>
      <c r="AW216" s="13" t="s">
        <v>30</v>
      </c>
      <c r="AX216" s="13" t="s">
        <v>81</v>
      </c>
      <c r="AY216" s="154" t="s">
        <v>157</v>
      </c>
    </row>
    <row r="217" spans="2:65" s="1" customFormat="1" ht="16.5" customHeight="1" x14ac:dyDescent="0.2">
      <c r="B217" s="131"/>
      <c r="C217" s="132" t="s">
        <v>1479</v>
      </c>
      <c r="D217" s="132" t="s">
        <v>160</v>
      </c>
      <c r="E217" s="133" t="s">
        <v>370</v>
      </c>
      <c r="F217" s="134" t="s">
        <v>371</v>
      </c>
      <c r="G217" s="135" t="s">
        <v>178</v>
      </c>
      <c r="H217" s="136">
        <v>28.71</v>
      </c>
      <c r="I217" s="137"/>
      <c r="J217" s="137">
        <f>ROUND(I217*H217,2)</f>
        <v>0</v>
      </c>
      <c r="K217" s="134" t="s">
        <v>172</v>
      </c>
      <c r="L217" s="28"/>
      <c r="M217" s="138" t="s">
        <v>1</v>
      </c>
      <c r="N217" s="139" t="s">
        <v>39</v>
      </c>
      <c r="O217" s="140">
        <v>0.23799999999999999</v>
      </c>
      <c r="P217" s="140">
        <f>O217*H217</f>
        <v>6.8329800000000001</v>
      </c>
      <c r="Q217" s="140">
        <v>0.37175000000000002</v>
      </c>
      <c r="R217" s="140">
        <f>Q217*H217</f>
        <v>10.672942500000001</v>
      </c>
      <c r="S217" s="140">
        <v>0</v>
      </c>
      <c r="T217" s="141">
        <f>S217*H217</f>
        <v>0</v>
      </c>
      <c r="X217" s="11"/>
      <c r="Y217" s="11"/>
      <c r="Z217" s="11"/>
      <c r="AR217" s="142" t="s">
        <v>165</v>
      </c>
      <c r="AT217" s="142" t="s">
        <v>160</v>
      </c>
      <c r="AU217" s="142" t="s">
        <v>83</v>
      </c>
      <c r="AY217" s="16" t="s">
        <v>157</v>
      </c>
      <c r="BE217" s="143">
        <f>IF(N217="základní",J217,0)</f>
        <v>0</v>
      </c>
      <c r="BF217" s="143">
        <f>IF(N217="snížená",J217,0)</f>
        <v>0</v>
      </c>
      <c r="BG217" s="143">
        <f>IF(N217="zákl. přenesená",J217,0)</f>
        <v>0</v>
      </c>
      <c r="BH217" s="143">
        <f>IF(N217="sníž. přenesená",J217,0)</f>
        <v>0</v>
      </c>
      <c r="BI217" s="143">
        <f>IF(N217="nulová",J217,0)</f>
        <v>0</v>
      </c>
      <c r="BJ217" s="16" t="s">
        <v>81</v>
      </c>
      <c r="BK217" s="143">
        <f>ROUND(I217*H217,2)</f>
        <v>0</v>
      </c>
      <c r="BL217" s="16" t="s">
        <v>165</v>
      </c>
      <c r="BM217" s="142" t="s">
        <v>372</v>
      </c>
    </row>
    <row r="218" spans="2:65" s="12" customFormat="1" x14ac:dyDescent="0.2">
      <c r="B218" s="147"/>
      <c r="D218" s="144" t="s">
        <v>183</v>
      </c>
      <c r="E218" s="148" t="s">
        <v>1</v>
      </c>
      <c r="F218" s="149" t="s">
        <v>373</v>
      </c>
      <c r="H218" s="150">
        <v>28.71</v>
      </c>
      <c r="L218" s="147"/>
      <c r="M218" s="151"/>
      <c r="T218" s="152"/>
      <c r="X218" s="11"/>
      <c r="Y218" s="11"/>
      <c r="Z218" s="11"/>
      <c r="AT218" s="148" t="s">
        <v>183</v>
      </c>
      <c r="AU218" s="148" t="s">
        <v>83</v>
      </c>
      <c r="AV218" s="12" t="s">
        <v>83</v>
      </c>
      <c r="AW218" s="12" t="s">
        <v>30</v>
      </c>
      <c r="AX218" s="12" t="s">
        <v>74</v>
      </c>
      <c r="AY218" s="148" t="s">
        <v>157</v>
      </c>
    </row>
    <row r="219" spans="2:65" s="13" customFormat="1" x14ac:dyDescent="0.2">
      <c r="B219" s="153"/>
      <c r="D219" s="144" t="s">
        <v>183</v>
      </c>
      <c r="E219" s="154" t="s">
        <v>1</v>
      </c>
      <c r="F219" s="155" t="s">
        <v>185</v>
      </c>
      <c r="H219" s="156">
        <v>28.71</v>
      </c>
      <c r="L219" s="153"/>
      <c r="M219" s="157"/>
      <c r="T219" s="158"/>
      <c r="X219" s="11"/>
      <c r="Y219" s="11"/>
      <c r="Z219" s="11"/>
      <c r="AT219" s="154" t="s">
        <v>183</v>
      </c>
      <c r="AU219" s="154" t="s">
        <v>83</v>
      </c>
      <c r="AV219" s="13" t="s">
        <v>165</v>
      </c>
      <c r="AW219" s="13" t="s">
        <v>30</v>
      </c>
      <c r="AX219" s="13" t="s">
        <v>81</v>
      </c>
      <c r="AY219" s="154" t="s">
        <v>157</v>
      </c>
    </row>
    <row r="220" spans="2:65" s="11" customFormat="1" ht="22.9" customHeight="1" x14ac:dyDescent="0.2">
      <c r="B220" s="120"/>
      <c r="D220" s="121" t="s">
        <v>73</v>
      </c>
      <c r="E220" s="129" t="s">
        <v>194</v>
      </c>
      <c r="F220" s="129" t="s">
        <v>374</v>
      </c>
      <c r="J220" s="130">
        <f>BK220</f>
        <v>0</v>
      </c>
      <c r="L220" s="120"/>
      <c r="M220" s="124"/>
      <c r="P220" s="125">
        <f>SUM(P221:P270)</f>
        <v>268.37474299999997</v>
      </c>
      <c r="R220" s="125">
        <f>SUM(R221:R270)</f>
        <v>22.619005039999998</v>
      </c>
      <c r="T220" s="126">
        <f>SUM(T221:T270)</f>
        <v>0</v>
      </c>
      <c r="AR220" s="121" t="s">
        <v>81</v>
      </c>
      <c r="AT220" s="127" t="s">
        <v>73</v>
      </c>
      <c r="AU220" s="127" t="s">
        <v>81</v>
      </c>
      <c r="AY220" s="121" t="s">
        <v>157</v>
      </c>
      <c r="BK220" s="128">
        <f>SUM(BK221:BK270)</f>
        <v>0</v>
      </c>
    </row>
    <row r="221" spans="2:65" s="1" customFormat="1" ht="16.5" customHeight="1" x14ac:dyDescent="0.2">
      <c r="B221" s="131"/>
      <c r="C221" s="132" t="s">
        <v>1479</v>
      </c>
      <c r="D221" s="132" t="s">
        <v>160</v>
      </c>
      <c r="E221" s="133" t="s">
        <v>376</v>
      </c>
      <c r="F221" s="134" t="s">
        <v>377</v>
      </c>
      <c r="G221" s="135" t="s">
        <v>178</v>
      </c>
      <c r="H221" s="136">
        <v>36.28</v>
      </c>
      <c r="I221" s="137"/>
      <c r="J221" s="137">
        <f>ROUND(I221*H221,2)</f>
        <v>0</v>
      </c>
      <c r="K221" s="134" t="s">
        <v>172</v>
      </c>
      <c r="L221" s="28"/>
      <c r="M221" s="138" t="s">
        <v>1</v>
      </c>
      <c r="N221" s="139" t="s">
        <v>39</v>
      </c>
      <c r="O221" s="140">
        <v>0.14299999999999999</v>
      </c>
      <c r="P221" s="140">
        <f>O221*H221</f>
        <v>5.18804</v>
      </c>
      <c r="Q221" s="140">
        <v>6.4999999999999997E-3</v>
      </c>
      <c r="R221" s="140">
        <f>Q221*H221</f>
        <v>0.23582</v>
      </c>
      <c r="S221" s="140">
        <v>0</v>
      </c>
      <c r="T221" s="141">
        <f>S221*H221</f>
        <v>0</v>
      </c>
      <c r="X221" s="11"/>
      <c r="Y221" s="11"/>
      <c r="Z221" s="11"/>
      <c r="AR221" s="142" t="s">
        <v>165</v>
      </c>
      <c r="AT221" s="142" t="s">
        <v>160</v>
      </c>
      <c r="AU221" s="142" t="s">
        <v>83</v>
      </c>
      <c r="AY221" s="16" t="s">
        <v>157</v>
      </c>
      <c r="BE221" s="143">
        <f>IF(N221="základní",J221,0)</f>
        <v>0</v>
      </c>
      <c r="BF221" s="143">
        <f>IF(N221="snížená",J221,0)</f>
        <v>0</v>
      </c>
      <c r="BG221" s="143">
        <f>IF(N221="zákl. přenesená",J221,0)</f>
        <v>0</v>
      </c>
      <c r="BH221" s="143">
        <f>IF(N221="sníž. přenesená",J221,0)</f>
        <v>0</v>
      </c>
      <c r="BI221" s="143">
        <f>IF(N221="nulová",J221,0)</f>
        <v>0</v>
      </c>
      <c r="BJ221" s="16" t="s">
        <v>81</v>
      </c>
      <c r="BK221" s="143">
        <f>ROUND(I221*H221,2)</f>
        <v>0</v>
      </c>
      <c r="BL221" s="16" t="s">
        <v>165</v>
      </c>
      <c r="BM221" s="142" t="s">
        <v>378</v>
      </c>
    </row>
    <row r="222" spans="2:65" s="12" customFormat="1" x14ac:dyDescent="0.2">
      <c r="B222" s="147"/>
      <c r="D222" s="144" t="s">
        <v>183</v>
      </c>
      <c r="E222" s="148" t="s">
        <v>1</v>
      </c>
      <c r="F222" s="149" t="s">
        <v>379</v>
      </c>
      <c r="H222" s="150">
        <v>36.28</v>
      </c>
      <c r="L222" s="147"/>
      <c r="M222" s="151"/>
      <c r="T222" s="152"/>
      <c r="X222" s="11"/>
      <c r="Y222" s="11"/>
      <c r="Z222" s="11"/>
      <c r="AT222" s="148" t="s">
        <v>183</v>
      </c>
      <c r="AU222" s="148" t="s">
        <v>83</v>
      </c>
      <c r="AV222" s="12" t="s">
        <v>83</v>
      </c>
      <c r="AW222" s="12" t="s">
        <v>30</v>
      </c>
      <c r="AX222" s="12" t="s">
        <v>74</v>
      </c>
      <c r="AY222" s="148" t="s">
        <v>157</v>
      </c>
    </row>
    <row r="223" spans="2:65" s="13" customFormat="1" x14ac:dyDescent="0.2">
      <c r="B223" s="153"/>
      <c r="D223" s="144" t="s">
        <v>183</v>
      </c>
      <c r="E223" s="154" t="s">
        <v>1</v>
      </c>
      <c r="F223" s="155" t="s">
        <v>185</v>
      </c>
      <c r="H223" s="156">
        <v>36.28</v>
      </c>
      <c r="L223" s="153"/>
      <c r="M223" s="157"/>
      <c r="T223" s="158"/>
      <c r="X223" s="11"/>
      <c r="Y223" s="11"/>
      <c r="Z223" s="11"/>
      <c r="AT223" s="154" t="s">
        <v>183</v>
      </c>
      <c r="AU223" s="154" t="s">
        <v>83</v>
      </c>
      <c r="AV223" s="13" t="s">
        <v>165</v>
      </c>
      <c r="AW223" s="13" t="s">
        <v>30</v>
      </c>
      <c r="AX223" s="13" t="s">
        <v>81</v>
      </c>
      <c r="AY223" s="154" t="s">
        <v>157</v>
      </c>
    </row>
    <row r="224" spans="2:65" s="1" customFormat="1" ht="16.5" customHeight="1" x14ac:dyDescent="0.2">
      <c r="B224" s="131"/>
      <c r="C224" s="132" t="s">
        <v>1479</v>
      </c>
      <c r="D224" s="132" t="s">
        <v>160</v>
      </c>
      <c r="E224" s="133" t="s">
        <v>381</v>
      </c>
      <c r="F224" s="134" t="s">
        <v>382</v>
      </c>
      <c r="G224" s="135" t="s">
        <v>178</v>
      </c>
      <c r="H224" s="136">
        <v>36.28</v>
      </c>
      <c r="I224" s="137"/>
      <c r="J224" s="137">
        <f>ROUND(I224*H224,2)</f>
        <v>0</v>
      </c>
      <c r="K224" s="134" t="s">
        <v>172</v>
      </c>
      <c r="L224" s="28"/>
      <c r="M224" s="138" t="s">
        <v>1</v>
      </c>
      <c r="N224" s="139" t="s">
        <v>39</v>
      </c>
      <c r="O224" s="140">
        <v>0.56000000000000005</v>
      </c>
      <c r="P224" s="140">
        <f>O224*H224</f>
        <v>20.316800000000004</v>
      </c>
      <c r="Q224" s="140">
        <v>1.7330000000000002E-2</v>
      </c>
      <c r="R224" s="140">
        <f>Q224*H224</f>
        <v>0.62873240000000008</v>
      </c>
      <c r="S224" s="140">
        <v>0</v>
      </c>
      <c r="T224" s="141">
        <f>S224*H224</f>
        <v>0</v>
      </c>
      <c r="X224" s="11"/>
      <c r="Y224" s="11"/>
      <c r="Z224" s="11"/>
      <c r="AR224" s="142" t="s">
        <v>165</v>
      </c>
      <c r="AT224" s="142" t="s">
        <v>160</v>
      </c>
      <c r="AU224" s="142" t="s">
        <v>83</v>
      </c>
      <c r="AY224" s="16" t="s">
        <v>157</v>
      </c>
      <c r="BE224" s="143">
        <f>IF(N224="základní",J224,0)</f>
        <v>0</v>
      </c>
      <c r="BF224" s="143">
        <f>IF(N224="snížená",J224,0)</f>
        <v>0</v>
      </c>
      <c r="BG224" s="143">
        <f>IF(N224="zákl. přenesená",J224,0)</f>
        <v>0</v>
      </c>
      <c r="BH224" s="143">
        <f>IF(N224="sníž. přenesená",J224,0)</f>
        <v>0</v>
      </c>
      <c r="BI224" s="143">
        <f>IF(N224="nulová",J224,0)</f>
        <v>0</v>
      </c>
      <c r="BJ224" s="16" t="s">
        <v>81</v>
      </c>
      <c r="BK224" s="143">
        <f>ROUND(I224*H224,2)</f>
        <v>0</v>
      </c>
      <c r="BL224" s="16" t="s">
        <v>165</v>
      </c>
      <c r="BM224" s="142" t="s">
        <v>383</v>
      </c>
    </row>
    <row r="225" spans="2:65" s="12" customFormat="1" x14ac:dyDescent="0.2">
      <c r="B225" s="147"/>
      <c r="D225" s="144" t="s">
        <v>183</v>
      </c>
      <c r="E225" s="148" t="s">
        <v>1</v>
      </c>
      <c r="F225" s="149" t="s">
        <v>379</v>
      </c>
      <c r="H225" s="150">
        <v>36.28</v>
      </c>
      <c r="L225" s="147"/>
      <c r="M225" s="151"/>
      <c r="T225" s="152"/>
      <c r="X225" s="11"/>
      <c r="Y225" s="11"/>
      <c r="Z225" s="11"/>
      <c r="AT225" s="148" t="s">
        <v>183</v>
      </c>
      <c r="AU225" s="148" t="s">
        <v>83</v>
      </c>
      <c r="AV225" s="12" t="s">
        <v>83</v>
      </c>
      <c r="AW225" s="12" t="s">
        <v>30</v>
      </c>
      <c r="AX225" s="12" t="s">
        <v>74</v>
      </c>
      <c r="AY225" s="148" t="s">
        <v>157</v>
      </c>
    </row>
    <row r="226" spans="2:65" s="13" customFormat="1" x14ac:dyDescent="0.2">
      <c r="B226" s="153"/>
      <c r="D226" s="144" t="s">
        <v>183</v>
      </c>
      <c r="E226" s="154" t="s">
        <v>1</v>
      </c>
      <c r="F226" s="155" t="s">
        <v>185</v>
      </c>
      <c r="H226" s="156">
        <v>36.28</v>
      </c>
      <c r="L226" s="153"/>
      <c r="M226" s="157"/>
      <c r="T226" s="158"/>
      <c r="X226" s="11"/>
      <c r="Y226" s="11"/>
      <c r="Z226" s="11"/>
      <c r="AT226" s="154" t="s">
        <v>183</v>
      </c>
      <c r="AU226" s="154" t="s">
        <v>83</v>
      </c>
      <c r="AV226" s="13" t="s">
        <v>165</v>
      </c>
      <c r="AW226" s="13" t="s">
        <v>30</v>
      </c>
      <c r="AX226" s="13" t="s">
        <v>81</v>
      </c>
      <c r="AY226" s="154" t="s">
        <v>157</v>
      </c>
    </row>
    <row r="227" spans="2:65" s="1" customFormat="1" ht="16.5" customHeight="1" x14ac:dyDescent="0.2">
      <c r="B227" s="131"/>
      <c r="C227" s="132" t="s">
        <v>1479</v>
      </c>
      <c r="D227" s="132" t="s">
        <v>160</v>
      </c>
      <c r="E227" s="133" t="s">
        <v>385</v>
      </c>
      <c r="F227" s="134" t="s">
        <v>386</v>
      </c>
      <c r="G227" s="135" t="s">
        <v>178</v>
      </c>
      <c r="H227" s="136">
        <v>123.04600000000001</v>
      </c>
      <c r="I227" s="137"/>
      <c r="J227" s="137">
        <f>ROUND(I227*H227,2)</f>
        <v>0</v>
      </c>
      <c r="K227" s="134" t="s">
        <v>172</v>
      </c>
      <c r="L227" s="28"/>
      <c r="M227" s="138" t="s">
        <v>1</v>
      </c>
      <c r="N227" s="139" t="s">
        <v>39</v>
      </c>
      <c r="O227" s="140">
        <v>0.106</v>
      </c>
      <c r="P227" s="140">
        <f>O227*H227</f>
        <v>13.042876</v>
      </c>
      <c r="Q227" s="140">
        <v>6.4999999999999997E-3</v>
      </c>
      <c r="R227" s="140">
        <f>Q227*H227</f>
        <v>0.79979900000000004</v>
      </c>
      <c r="S227" s="140">
        <v>0</v>
      </c>
      <c r="T227" s="141">
        <f>S227*H227</f>
        <v>0</v>
      </c>
      <c r="X227" s="11"/>
      <c r="Y227" s="11"/>
      <c r="Z227" s="11"/>
      <c r="AR227" s="142" t="s">
        <v>165</v>
      </c>
      <c r="AT227" s="142" t="s">
        <v>160</v>
      </c>
      <c r="AU227" s="142" t="s">
        <v>83</v>
      </c>
      <c r="AY227" s="16" t="s">
        <v>157</v>
      </c>
      <c r="BE227" s="143">
        <f>IF(N227="základní",J227,0)</f>
        <v>0</v>
      </c>
      <c r="BF227" s="143">
        <f>IF(N227="snížená",J227,0)</f>
        <v>0</v>
      </c>
      <c r="BG227" s="143">
        <f>IF(N227="zákl. přenesená",J227,0)</f>
        <v>0</v>
      </c>
      <c r="BH227" s="143">
        <f>IF(N227="sníž. přenesená",J227,0)</f>
        <v>0</v>
      </c>
      <c r="BI227" s="143">
        <f>IF(N227="nulová",J227,0)</f>
        <v>0</v>
      </c>
      <c r="BJ227" s="16" t="s">
        <v>81</v>
      </c>
      <c r="BK227" s="143">
        <f>ROUND(I227*H227,2)</f>
        <v>0</v>
      </c>
      <c r="BL227" s="16" t="s">
        <v>165</v>
      </c>
      <c r="BM227" s="142" t="s">
        <v>387</v>
      </c>
    </row>
    <row r="228" spans="2:65" s="12" customFormat="1" x14ac:dyDescent="0.2">
      <c r="B228" s="147"/>
      <c r="D228" s="144" t="s">
        <v>183</v>
      </c>
      <c r="E228" s="148" t="s">
        <v>1</v>
      </c>
      <c r="F228" s="149" t="s">
        <v>388</v>
      </c>
      <c r="H228" s="150">
        <v>123.04600000000001</v>
      </c>
      <c r="L228" s="147"/>
      <c r="M228" s="151"/>
      <c r="T228" s="152"/>
      <c r="X228" s="11"/>
      <c r="Y228" s="11"/>
      <c r="Z228" s="11"/>
      <c r="AT228" s="148" t="s">
        <v>183</v>
      </c>
      <c r="AU228" s="148" t="s">
        <v>83</v>
      </c>
      <c r="AV228" s="12" t="s">
        <v>83</v>
      </c>
      <c r="AW228" s="12" t="s">
        <v>30</v>
      </c>
      <c r="AX228" s="12" t="s">
        <v>74</v>
      </c>
      <c r="AY228" s="148" t="s">
        <v>157</v>
      </c>
    </row>
    <row r="229" spans="2:65" s="13" customFormat="1" x14ac:dyDescent="0.2">
      <c r="B229" s="153"/>
      <c r="D229" s="144" t="s">
        <v>183</v>
      </c>
      <c r="E229" s="154" t="s">
        <v>1</v>
      </c>
      <c r="F229" s="155" t="s">
        <v>185</v>
      </c>
      <c r="H229" s="156">
        <v>123.04600000000001</v>
      </c>
      <c r="L229" s="153"/>
      <c r="M229" s="157"/>
      <c r="T229" s="158"/>
      <c r="X229" s="11"/>
      <c r="Y229" s="11"/>
      <c r="Z229" s="11"/>
      <c r="AT229" s="154" t="s">
        <v>183</v>
      </c>
      <c r="AU229" s="154" t="s">
        <v>83</v>
      </c>
      <c r="AV229" s="13" t="s">
        <v>165</v>
      </c>
      <c r="AW229" s="13" t="s">
        <v>30</v>
      </c>
      <c r="AX229" s="13" t="s">
        <v>81</v>
      </c>
      <c r="AY229" s="154" t="s">
        <v>157</v>
      </c>
    </row>
    <row r="230" spans="2:65" s="1" customFormat="1" ht="16.5" customHeight="1" x14ac:dyDescent="0.2">
      <c r="B230" s="131"/>
      <c r="C230" s="132" t="s">
        <v>1479</v>
      </c>
      <c r="D230" s="132" t="s">
        <v>160</v>
      </c>
      <c r="E230" s="133" t="s">
        <v>390</v>
      </c>
      <c r="F230" s="134" t="s">
        <v>391</v>
      </c>
      <c r="G230" s="135" t="s">
        <v>178</v>
      </c>
      <c r="H230" s="136">
        <v>123.04600000000001</v>
      </c>
      <c r="I230" s="137"/>
      <c r="J230" s="137">
        <f>ROUND(I230*H230,2)</f>
        <v>0</v>
      </c>
      <c r="K230" s="134" t="s">
        <v>172</v>
      </c>
      <c r="L230" s="28"/>
      <c r="M230" s="138" t="s">
        <v>1</v>
      </c>
      <c r="N230" s="139" t="s">
        <v>39</v>
      </c>
      <c r="O230" s="140">
        <v>0.46</v>
      </c>
      <c r="P230" s="140">
        <f>O230*H230</f>
        <v>56.601160000000007</v>
      </c>
      <c r="Q230" s="140">
        <v>1.7330000000000002E-2</v>
      </c>
      <c r="R230" s="140">
        <f>Q230*H230</f>
        <v>2.1323871800000003</v>
      </c>
      <c r="S230" s="140">
        <v>0</v>
      </c>
      <c r="T230" s="141">
        <f>S230*H230</f>
        <v>0</v>
      </c>
      <c r="X230" s="11"/>
      <c r="Y230" s="11"/>
      <c r="Z230" s="11"/>
      <c r="AR230" s="142" t="s">
        <v>165</v>
      </c>
      <c r="AT230" s="142" t="s">
        <v>160</v>
      </c>
      <c r="AU230" s="142" t="s">
        <v>83</v>
      </c>
      <c r="AY230" s="16" t="s">
        <v>157</v>
      </c>
      <c r="BE230" s="143">
        <f>IF(N230="základní",J230,0)</f>
        <v>0</v>
      </c>
      <c r="BF230" s="143">
        <f>IF(N230="snížená",J230,0)</f>
        <v>0</v>
      </c>
      <c r="BG230" s="143">
        <f>IF(N230="zákl. přenesená",J230,0)</f>
        <v>0</v>
      </c>
      <c r="BH230" s="143">
        <f>IF(N230="sníž. přenesená",J230,0)</f>
        <v>0</v>
      </c>
      <c r="BI230" s="143">
        <f>IF(N230="nulová",J230,0)</f>
        <v>0</v>
      </c>
      <c r="BJ230" s="16" t="s">
        <v>81</v>
      </c>
      <c r="BK230" s="143">
        <f>ROUND(I230*H230,2)</f>
        <v>0</v>
      </c>
      <c r="BL230" s="16" t="s">
        <v>165</v>
      </c>
      <c r="BM230" s="142" t="s">
        <v>392</v>
      </c>
    </row>
    <row r="231" spans="2:65" s="12" customFormat="1" x14ac:dyDescent="0.2">
      <c r="B231" s="147"/>
      <c r="D231" s="144" t="s">
        <v>183</v>
      </c>
      <c r="E231" s="148" t="s">
        <v>1</v>
      </c>
      <c r="F231" s="149" t="s">
        <v>388</v>
      </c>
      <c r="H231" s="150">
        <v>123.04600000000001</v>
      </c>
      <c r="L231" s="147"/>
      <c r="M231" s="151"/>
      <c r="T231" s="152"/>
      <c r="X231" s="11"/>
      <c r="Y231" s="11"/>
      <c r="Z231" s="11"/>
      <c r="AT231" s="148" t="s">
        <v>183</v>
      </c>
      <c r="AU231" s="148" t="s">
        <v>83</v>
      </c>
      <c r="AV231" s="12" t="s">
        <v>83</v>
      </c>
      <c r="AW231" s="12" t="s">
        <v>30</v>
      </c>
      <c r="AX231" s="12" t="s">
        <v>74</v>
      </c>
      <c r="AY231" s="148" t="s">
        <v>157</v>
      </c>
    </row>
    <row r="232" spans="2:65" s="13" customFormat="1" x14ac:dyDescent="0.2">
      <c r="B232" s="153"/>
      <c r="D232" s="144" t="s">
        <v>183</v>
      </c>
      <c r="E232" s="154" t="s">
        <v>1</v>
      </c>
      <c r="F232" s="155" t="s">
        <v>185</v>
      </c>
      <c r="H232" s="156">
        <v>123.04600000000001</v>
      </c>
      <c r="L232" s="153"/>
      <c r="M232" s="157"/>
      <c r="T232" s="158"/>
      <c r="X232" s="11"/>
      <c r="Y232" s="11"/>
      <c r="Z232" s="11"/>
      <c r="AT232" s="154" t="s">
        <v>183</v>
      </c>
      <c r="AU232" s="154" t="s">
        <v>83</v>
      </c>
      <c r="AV232" s="13" t="s">
        <v>165</v>
      </c>
      <c r="AW232" s="13" t="s">
        <v>30</v>
      </c>
      <c r="AX232" s="13" t="s">
        <v>81</v>
      </c>
      <c r="AY232" s="154" t="s">
        <v>157</v>
      </c>
    </row>
    <row r="233" spans="2:65" s="1" customFormat="1" ht="16.5" customHeight="1" x14ac:dyDescent="0.2">
      <c r="B233" s="131"/>
      <c r="C233" s="132" t="s">
        <v>580</v>
      </c>
      <c r="D233" s="132" t="s">
        <v>160</v>
      </c>
      <c r="E233" s="133" t="s">
        <v>394</v>
      </c>
      <c r="F233" s="134" t="s">
        <v>395</v>
      </c>
      <c r="G233" s="135" t="s">
        <v>178</v>
      </c>
      <c r="H233" s="136">
        <v>78.772999999999996</v>
      </c>
      <c r="I233" s="137"/>
      <c r="J233" s="137">
        <f>ROUND(I233*H233,2)</f>
        <v>0</v>
      </c>
      <c r="K233" s="134" t="s">
        <v>172</v>
      </c>
      <c r="L233" s="28"/>
      <c r="M233" s="138" t="s">
        <v>1</v>
      </c>
      <c r="N233" s="139" t="s">
        <v>39</v>
      </c>
      <c r="O233" s="140">
        <v>8.9999999999999993E-3</v>
      </c>
      <c r="P233" s="140">
        <f>O233*H233</f>
        <v>0.70895699999999995</v>
      </c>
      <c r="Q233" s="140">
        <v>0</v>
      </c>
      <c r="R233" s="140">
        <f>Q233*H233</f>
        <v>0</v>
      </c>
      <c r="S233" s="140">
        <v>0</v>
      </c>
      <c r="T233" s="141">
        <f>S233*H233</f>
        <v>0</v>
      </c>
      <c r="V233" s="1" t="s">
        <v>1483</v>
      </c>
      <c r="X233" s="11"/>
      <c r="Y233" s="11"/>
      <c r="Z233" s="11"/>
      <c r="AR233" s="142" t="s">
        <v>165</v>
      </c>
      <c r="AT233" s="142" t="s">
        <v>160</v>
      </c>
      <c r="AU233" s="142" t="s">
        <v>83</v>
      </c>
      <c r="AY233" s="16" t="s">
        <v>157</v>
      </c>
      <c r="BE233" s="143">
        <f>IF(N233="základní",J233,0)</f>
        <v>0</v>
      </c>
      <c r="BF233" s="143">
        <f>IF(N233="snížená",J233,0)</f>
        <v>0</v>
      </c>
      <c r="BG233" s="143">
        <f>IF(N233="zákl. přenesená",J233,0)</f>
        <v>0</v>
      </c>
      <c r="BH233" s="143">
        <f>IF(N233="sníž. přenesená",J233,0)</f>
        <v>0</v>
      </c>
      <c r="BI233" s="143">
        <f>IF(N233="nulová",J233,0)</f>
        <v>0</v>
      </c>
      <c r="BJ233" s="16" t="s">
        <v>81</v>
      </c>
      <c r="BK233" s="143">
        <f>ROUND(I233*H233,2)</f>
        <v>0</v>
      </c>
      <c r="BL233" s="16" t="s">
        <v>165</v>
      </c>
      <c r="BM233" s="142" t="s">
        <v>396</v>
      </c>
    </row>
    <row r="234" spans="2:65" s="1" customFormat="1" ht="16.5" customHeight="1" x14ac:dyDescent="0.2">
      <c r="B234" s="131"/>
      <c r="C234" s="132" t="s">
        <v>1479</v>
      </c>
      <c r="D234" s="132" t="s">
        <v>160</v>
      </c>
      <c r="E234" s="133" t="s">
        <v>398</v>
      </c>
      <c r="F234" s="134" t="s">
        <v>399</v>
      </c>
      <c r="G234" s="135" t="s">
        <v>178</v>
      </c>
      <c r="H234" s="136">
        <v>80.423000000000002</v>
      </c>
      <c r="I234" s="137"/>
      <c r="J234" s="137">
        <f>ROUND(I234*H234,2)</f>
        <v>0</v>
      </c>
      <c r="K234" s="134" t="s">
        <v>172</v>
      </c>
      <c r="L234" s="28"/>
      <c r="M234" s="138" t="s">
        <v>1</v>
      </c>
      <c r="N234" s="139" t="s">
        <v>39</v>
      </c>
      <c r="O234" s="140">
        <v>7.4999999999999997E-2</v>
      </c>
      <c r="P234" s="140">
        <f>O234*H234</f>
        <v>6.0317249999999998</v>
      </c>
      <c r="Q234" s="140">
        <v>1.3999999999999999E-4</v>
      </c>
      <c r="R234" s="140">
        <f>Q234*H234</f>
        <v>1.1259219999999999E-2</v>
      </c>
      <c r="S234" s="140">
        <v>0</v>
      </c>
      <c r="T234" s="141">
        <f>S234*H234</f>
        <v>0</v>
      </c>
      <c r="X234" s="11"/>
      <c r="Y234" s="11"/>
      <c r="Z234" s="11"/>
      <c r="AR234" s="142" t="s">
        <v>165</v>
      </c>
      <c r="AT234" s="142" t="s">
        <v>160</v>
      </c>
      <c r="AU234" s="142" t="s">
        <v>83</v>
      </c>
      <c r="AY234" s="16" t="s">
        <v>157</v>
      </c>
      <c r="BE234" s="143">
        <f>IF(N234="základní",J234,0)</f>
        <v>0</v>
      </c>
      <c r="BF234" s="143">
        <f>IF(N234="snížená",J234,0)</f>
        <v>0</v>
      </c>
      <c r="BG234" s="143">
        <f>IF(N234="zákl. přenesená",J234,0)</f>
        <v>0</v>
      </c>
      <c r="BH234" s="143">
        <f>IF(N234="sníž. přenesená",J234,0)</f>
        <v>0</v>
      </c>
      <c r="BI234" s="143">
        <f>IF(N234="nulová",J234,0)</f>
        <v>0</v>
      </c>
      <c r="BJ234" s="16" t="s">
        <v>81</v>
      </c>
      <c r="BK234" s="143">
        <f>ROUND(I234*H234,2)</f>
        <v>0</v>
      </c>
      <c r="BL234" s="16" t="s">
        <v>165</v>
      </c>
      <c r="BM234" s="142" t="s">
        <v>400</v>
      </c>
    </row>
    <row r="235" spans="2:65" s="1" customFormat="1" ht="16.5" customHeight="1" x14ac:dyDescent="0.2">
      <c r="B235" s="131"/>
      <c r="C235" s="132" t="s">
        <v>1479</v>
      </c>
      <c r="D235" s="132" t="s">
        <v>160</v>
      </c>
      <c r="E235" s="133" t="s">
        <v>402</v>
      </c>
      <c r="F235" s="134" t="s">
        <v>403</v>
      </c>
      <c r="G235" s="135" t="s">
        <v>336</v>
      </c>
      <c r="H235" s="136">
        <v>2</v>
      </c>
      <c r="I235" s="137"/>
      <c r="J235" s="137">
        <f>ROUND(I235*H235,2)</f>
        <v>0</v>
      </c>
      <c r="K235" s="134" t="s">
        <v>172</v>
      </c>
      <c r="L235" s="28"/>
      <c r="M235" s="138" t="s">
        <v>1</v>
      </c>
      <c r="N235" s="139" t="s">
        <v>39</v>
      </c>
      <c r="O235" s="140">
        <v>0.66600000000000004</v>
      </c>
      <c r="P235" s="140">
        <f>O235*H235</f>
        <v>1.3320000000000001</v>
      </c>
      <c r="Q235" s="140">
        <v>6.3600000000000002E-3</v>
      </c>
      <c r="R235" s="140">
        <f>Q235*H235</f>
        <v>1.272E-2</v>
      </c>
      <c r="S235" s="140">
        <v>0</v>
      </c>
      <c r="T235" s="141">
        <f>S235*H235</f>
        <v>0</v>
      </c>
      <c r="X235" s="11"/>
      <c r="Y235" s="11"/>
      <c r="Z235" s="11"/>
      <c r="AR235" s="142" t="s">
        <v>165</v>
      </c>
      <c r="AT235" s="142" t="s">
        <v>160</v>
      </c>
      <c r="AU235" s="142" t="s">
        <v>83</v>
      </c>
      <c r="AY235" s="16" t="s">
        <v>157</v>
      </c>
      <c r="BE235" s="143">
        <f>IF(N235="základní",J235,0)</f>
        <v>0</v>
      </c>
      <c r="BF235" s="143">
        <f>IF(N235="snížená",J235,0)</f>
        <v>0</v>
      </c>
      <c r="BG235" s="143">
        <f>IF(N235="zákl. přenesená",J235,0)</f>
        <v>0</v>
      </c>
      <c r="BH235" s="143">
        <f>IF(N235="sníž. přenesená",J235,0)</f>
        <v>0</v>
      </c>
      <c r="BI235" s="143">
        <f>IF(N235="nulová",J235,0)</f>
        <v>0</v>
      </c>
      <c r="BJ235" s="16" t="s">
        <v>81</v>
      </c>
      <c r="BK235" s="143">
        <f>ROUND(I235*H235,2)</f>
        <v>0</v>
      </c>
      <c r="BL235" s="16" t="s">
        <v>165</v>
      </c>
      <c r="BM235" s="142" t="s">
        <v>404</v>
      </c>
    </row>
    <row r="236" spans="2:65" s="1" customFormat="1" ht="29.25" x14ac:dyDescent="0.2">
      <c r="B236" s="28"/>
      <c r="D236" s="144" t="s">
        <v>167</v>
      </c>
      <c r="F236" s="145" t="s">
        <v>315</v>
      </c>
      <c r="L236" s="28"/>
      <c r="M236" s="146"/>
      <c r="T236" s="52"/>
      <c r="X236" s="11"/>
      <c r="Y236" s="11"/>
      <c r="Z236" s="11"/>
      <c r="AT236" s="16" t="s">
        <v>167</v>
      </c>
      <c r="AU236" s="16" t="s">
        <v>83</v>
      </c>
    </row>
    <row r="237" spans="2:65" s="12" customFormat="1" x14ac:dyDescent="0.2">
      <c r="B237" s="147"/>
      <c r="D237" s="144" t="s">
        <v>183</v>
      </c>
      <c r="E237" s="148" t="s">
        <v>1</v>
      </c>
      <c r="F237" s="149" t="s">
        <v>405</v>
      </c>
      <c r="H237" s="150">
        <v>2</v>
      </c>
      <c r="L237" s="147"/>
      <c r="M237" s="151"/>
      <c r="T237" s="152"/>
      <c r="V237" s="1"/>
      <c r="X237" s="11"/>
      <c r="Y237" s="11"/>
      <c r="Z237" s="11"/>
      <c r="AT237" s="148" t="s">
        <v>183</v>
      </c>
      <c r="AU237" s="148" t="s">
        <v>83</v>
      </c>
      <c r="AV237" s="12" t="s">
        <v>83</v>
      </c>
      <c r="AW237" s="12" t="s">
        <v>30</v>
      </c>
      <c r="AX237" s="12" t="s">
        <v>74</v>
      </c>
      <c r="AY237" s="148" t="s">
        <v>157</v>
      </c>
    </row>
    <row r="238" spans="2:65" s="13" customFormat="1" x14ac:dyDescent="0.2">
      <c r="B238" s="153"/>
      <c r="D238" s="144" t="s">
        <v>183</v>
      </c>
      <c r="E238" s="154" t="s">
        <v>1</v>
      </c>
      <c r="F238" s="155" t="s">
        <v>185</v>
      </c>
      <c r="H238" s="156">
        <v>2</v>
      </c>
      <c r="L238" s="153"/>
      <c r="M238" s="157"/>
      <c r="T238" s="158"/>
      <c r="V238" s="1"/>
      <c r="X238" s="11"/>
      <c r="Y238" s="11"/>
      <c r="Z238" s="11"/>
      <c r="AT238" s="154" t="s">
        <v>183</v>
      </c>
      <c r="AU238" s="154" t="s">
        <v>83</v>
      </c>
      <c r="AV238" s="13" t="s">
        <v>165</v>
      </c>
      <c r="AW238" s="13" t="s">
        <v>30</v>
      </c>
      <c r="AX238" s="13" t="s">
        <v>81</v>
      </c>
      <c r="AY238" s="154" t="s">
        <v>157</v>
      </c>
    </row>
    <row r="239" spans="2:65" s="1" customFormat="1" ht="24.2" customHeight="1" x14ac:dyDescent="0.2">
      <c r="B239" s="131"/>
      <c r="C239" s="132" t="s">
        <v>1479</v>
      </c>
      <c r="D239" s="132" t="s">
        <v>160</v>
      </c>
      <c r="E239" s="133" t="s">
        <v>407</v>
      </c>
      <c r="F239" s="134" t="s">
        <v>408</v>
      </c>
      <c r="G239" s="135" t="s">
        <v>178</v>
      </c>
      <c r="H239" s="136">
        <v>78.772999999999996</v>
      </c>
      <c r="I239" s="137"/>
      <c r="J239" s="137">
        <f>ROUND(I239*H239,2)</f>
        <v>0</v>
      </c>
      <c r="K239" s="134" t="s">
        <v>172</v>
      </c>
      <c r="L239" s="28"/>
      <c r="M239" s="138" t="s">
        <v>1</v>
      </c>
      <c r="N239" s="139" t="s">
        <v>39</v>
      </c>
      <c r="O239" s="140">
        <v>1.04</v>
      </c>
      <c r="P239" s="140">
        <f>O239*H239</f>
        <v>81.923919999999995</v>
      </c>
      <c r="Q239" s="140">
        <v>1.1350000000000001E-2</v>
      </c>
      <c r="R239" s="140">
        <f>Q239*H239</f>
        <v>0.89407354999999999</v>
      </c>
      <c r="S239" s="140">
        <v>0</v>
      </c>
      <c r="T239" s="141">
        <f>S239*H239</f>
        <v>0</v>
      </c>
      <c r="X239" s="11"/>
      <c r="Y239" s="11"/>
      <c r="Z239" s="11"/>
      <c r="AR239" s="142" t="s">
        <v>165</v>
      </c>
      <c r="AT239" s="142" t="s">
        <v>160</v>
      </c>
      <c r="AU239" s="142" t="s">
        <v>83</v>
      </c>
      <c r="AY239" s="16" t="s">
        <v>157</v>
      </c>
      <c r="BE239" s="143">
        <f>IF(N239="základní",J239,0)</f>
        <v>0</v>
      </c>
      <c r="BF239" s="143">
        <f>IF(N239="snížená",J239,0)</f>
        <v>0</v>
      </c>
      <c r="BG239" s="143">
        <f>IF(N239="zákl. přenesená",J239,0)</f>
        <v>0</v>
      </c>
      <c r="BH239" s="143">
        <f>IF(N239="sníž. přenesená",J239,0)</f>
        <v>0</v>
      </c>
      <c r="BI239" s="143">
        <f>IF(N239="nulová",J239,0)</f>
        <v>0</v>
      </c>
      <c r="BJ239" s="16" t="s">
        <v>81</v>
      </c>
      <c r="BK239" s="143">
        <f>ROUND(I239*H239,2)</f>
        <v>0</v>
      </c>
      <c r="BL239" s="16" t="s">
        <v>165</v>
      </c>
      <c r="BM239" s="142" t="s">
        <v>409</v>
      </c>
    </row>
    <row r="240" spans="2:65" s="12" customFormat="1" x14ac:dyDescent="0.2">
      <c r="B240" s="147"/>
      <c r="D240" s="144" t="s">
        <v>183</v>
      </c>
      <c r="E240" s="148" t="s">
        <v>1</v>
      </c>
      <c r="F240" s="149" t="s">
        <v>410</v>
      </c>
      <c r="H240" s="150">
        <v>78.772999999999996</v>
      </c>
      <c r="L240" s="147"/>
      <c r="M240" s="151"/>
      <c r="T240" s="152"/>
      <c r="X240" s="11"/>
      <c r="Y240" s="11"/>
      <c r="Z240" s="11"/>
      <c r="AT240" s="148" t="s">
        <v>183</v>
      </c>
      <c r="AU240" s="148" t="s">
        <v>83</v>
      </c>
      <c r="AV240" s="12" t="s">
        <v>83</v>
      </c>
      <c r="AW240" s="12" t="s">
        <v>30</v>
      </c>
      <c r="AX240" s="12" t="s">
        <v>74</v>
      </c>
      <c r="AY240" s="148" t="s">
        <v>157</v>
      </c>
    </row>
    <row r="241" spans="2:65" s="13" customFormat="1" x14ac:dyDescent="0.2">
      <c r="B241" s="153"/>
      <c r="D241" s="144" t="s">
        <v>183</v>
      </c>
      <c r="E241" s="154" t="s">
        <v>1</v>
      </c>
      <c r="F241" s="155" t="s">
        <v>185</v>
      </c>
      <c r="H241" s="156">
        <v>78.772999999999996</v>
      </c>
      <c r="L241" s="153"/>
      <c r="M241" s="157"/>
      <c r="T241" s="158"/>
      <c r="X241" s="11"/>
      <c r="Y241" s="11"/>
      <c r="Z241" s="11"/>
      <c r="AT241" s="154" t="s">
        <v>183</v>
      </c>
      <c r="AU241" s="154" t="s">
        <v>83</v>
      </c>
      <c r="AV241" s="13" t="s">
        <v>165</v>
      </c>
      <c r="AW241" s="13" t="s">
        <v>30</v>
      </c>
      <c r="AX241" s="13" t="s">
        <v>81</v>
      </c>
      <c r="AY241" s="154" t="s">
        <v>157</v>
      </c>
    </row>
    <row r="242" spans="2:65" s="1" customFormat="1" ht="21.75" customHeight="1" x14ac:dyDescent="0.2">
      <c r="B242" s="131"/>
      <c r="C242" s="162" t="s">
        <v>1479</v>
      </c>
      <c r="D242" s="162" t="s">
        <v>281</v>
      </c>
      <c r="E242" s="163" t="s">
        <v>412</v>
      </c>
      <c r="F242" s="164" t="s">
        <v>413</v>
      </c>
      <c r="G242" s="165" t="s">
        <v>178</v>
      </c>
      <c r="H242" s="166">
        <v>86.65</v>
      </c>
      <c r="I242" s="167"/>
      <c r="J242" s="167">
        <f>ROUND(I242*H242,2)</f>
        <v>0</v>
      </c>
      <c r="K242" s="164" t="s">
        <v>172</v>
      </c>
      <c r="L242" s="168"/>
      <c r="M242" s="169" t="s">
        <v>1</v>
      </c>
      <c r="N242" s="170" t="s">
        <v>39</v>
      </c>
      <c r="O242" s="140">
        <v>0</v>
      </c>
      <c r="P242" s="140">
        <f>O242*H242</f>
        <v>0</v>
      </c>
      <c r="Q242" s="140">
        <v>9.5999999999999992E-3</v>
      </c>
      <c r="R242" s="140">
        <f>Q242*H242</f>
        <v>0.83184000000000002</v>
      </c>
      <c r="S242" s="140">
        <v>0</v>
      </c>
      <c r="T242" s="141">
        <f>S242*H242</f>
        <v>0</v>
      </c>
      <c r="X242" s="11"/>
      <c r="Y242" s="11"/>
      <c r="Z242" s="11"/>
      <c r="AR242" s="142" t="s">
        <v>158</v>
      </c>
      <c r="AT242" s="142" t="s">
        <v>281</v>
      </c>
      <c r="AU242" s="142" t="s">
        <v>83</v>
      </c>
      <c r="AY242" s="16" t="s">
        <v>157</v>
      </c>
      <c r="BE242" s="143">
        <f>IF(N242="základní",J242,0)</f>
        <v>0</v>
      </c>
      <c r="BF242" s="143">
        <f>IF(N242="snížená",J242,0)</f>
        <v>0</v>
      </c>
      <c r="BG242" s="143">
        <f>IF(N242="zákl. přenesená",J242,0)</f>
        <v>0</v>
      </c>
      <c r="BH242" s="143">
        <f>IF(N242="sníž. přenesená",J242,0)</f>
        <v>0</v>
      </c>
      <c r="BI242" s="143">
        <f>IF(N242="nulová",J242,0)</f>
        <v>0</v>
      </c>
      <c r="BJ242" s="16" t="s">
        <v>81</v>
      </c>
      <c r="BK242" s="143">
        <f>ROUND(I242*H242,2)</f>
        <v>0</v>
      </c>
      <c r="BL242" s="16" t="s">
        <v>165</v>
      </c>
      <c r="BM242" s="142" t="s">
        <v>414</v>
      </c>
    </row>
    <row r="243" spans="2:65" s="12" customFormat="1" x14ac:dyDescent="0.2">
      <c r="B243" s="147"/>
      <c r="D243" s="144" t="s">
        <v>183</v>
      </c>
      <c r="F243" s="149" t="s">
        <v>415</v>
      </c>
      <c r="H243" s="150">
        <v>86.65</v>
      </c>
      <c r="L243" s="147"/>
      <c r="M243" s="151"/>
      <c r="T243" s="152"/>
      <c r="X243" s="11"/>
      <c r="Y243" s="11"/>
      <c r="Z243" s="11"/>
      <c r="AT243" s="148" t="s">
        <v>183</v>
      </c>
      <c r="AU243" s="148" t="s">
        <v>83</v>
      </c>
      <c r="AV243" s="12" t="s">
        <v>83</v>
      </c>
      <c r="AW243" s="12" t="s">
        <v>3</v>
      </c>
      <c r="AX243" s="12" t="s">
        <v>81</v>
      </c>
      <c r="AY243" s="148" t="s">
        <v>157</v>
      </c>
    </row>
    <row r="244" spans="2:65" s="1" customFormat="1" ht="24.2" customHeight="1" x14ac:dyDescent="0.2">
      <c r="B244" s="131"/>
      <c r="C244" s="132" t="s">
        <v>1479</v>
      </c>
      <c r="D244" s="132" t="s">
        <v>160</v>
      </c>
      <c r="E244" s="133" t="s">
        <v>417</v>
      </c>
      <c r="F244" s="134" t="s">
        <v>418</v>
      </c>
      <c r="G244" s="135" t="s">
        <v>222</v>
      </c>
      <c r="H244" s="136">
        <v>6.6</v>
      </c>
      <c r="I244" s="137"/>
      <c r="J244" s="137">
        <f>ROUND(I244*H244,2)</f>
        <v>0</v>
      </c>
      <c r="K244" s="134" t="s">
        <v>172</v>
      </c>
      <c r="L244" s="28"/>
      <c r="M244" s="138" t="s">
        <v>1</v>
      </c>
      <c r="N244" s="139" t="s">
        <v>39</v>
      </c>
      <c r="O244" s="140">
        <v>0.37</v>
      </c>
      <c r="P244" s="140">
        <f>O244*H244</f>
        <v>2.4419999999999997</v>
      </c>
      <c r="Q244" s="140">
        <v>3.3899999999999998E-3</v>
      </c>
      <c r="R244" s="140">
        <f>Q244*H244</f>
        <v>2.2373999999999998E-2</v>
      </c>
      <c r="S244" s="140">
        <v>0</v>
      </c>
      <c r="T244" s="141">
        <f>S244*H244</f>
        <v>0</v>
      </c>
      <c r="X244" s="11"/>
      <c r="Y244" s="11"/>
      <c r="Z244" s="11"/>
      <c r="AR244" s="142" t="s">
        <v>165</v>
      </c>
      <c r="AT244" s="142" t="s">
        <v>160</v>
      </c>
      <c r="AU244" s="142" t="s">
        <v>83</v>
      </c>
      <c r="AY244" s="16" t="s">
        <v>157</v>
      </c>
      <c r="BE244" s="143">
        <f>IF(N244="základní",J244,0)</f>
        <v>0</v>
      </c>
      <c r="BF244" s="143">
        <f>IF(N244="snížená",J244,0)</f>
        <v>0</v>
      </c>
      <c r="BG244" s="143">
        <f>IF(N244="zákl. přenesená",J244,0)</f>
        <v>0</v>
      </c>
      <c r="BH244" s="143">
        <f>IF(N244="sníž. přenesená",J244,0)</f>
        <v>0</v>
      </c>
      <c r="BI244" s="143">
        <f>IF(N244="nulová",J244,0)</f>
        <v>0</v>
      </c>
      <c r="BJ244" s="16" t="s">
        <v>81</v>
      </c>
      <c r="BK244" s="143">
        <f>ROUND(I244*H244,2)</f>
        <v>0</v>
      </c>
      <c r="BL244" s="16" t="s">
        <v>165</v>
      </c>
      <c r="BM244" s="142" t="s">
        <v>419</v>
      </c>
    </row>
    <row r="245" spans="2:65" s="1" customFormat="1" ht="21.75" customHeight="1" x14ac:dyDescent="0.2">
      <c r="B245" s="131"/>
      <c r="C245" s="162" t="s">
        <v>1479</v>
      </c>
      <c r="D245" s="162" t="s">
        <v>281</v>
      </c>
      <c r="E245" s="163" t="s">
        <v>421</v>
      </c>
      <c r="F245" s="164" t="s">
        <v>422</v>
      </c>
      <c r="G245" s="165" t="s">
        <v>178</v>
      </c>
      <c r="H245" s="166">
        <v>1.65</v>
      </c>
      <c r="I245" s="167"/>
      <c r="J245" s="167">
        <f>ROUND(I245*H245,2)</f>
        <v>0</v>
      </c>
      <c r="K245" s="164" t="s">
        <v>172</v>
      </c>
      <c r="L245" s="168"/>
      <c r="M245" s="169" t="s">
        <v>1</v>
      </c>
      <c r="N245" s="170" t="s">
        <v>39</v>
      </c>
      <c r="O245" s="140">
        <v>0</v>
      </c>
      <c r="P245" s="140">
        <f>O245*H245</f>
        <v>0</v>
      </c>
      <c r="Q245" s="140">
        <v>6.0000000000000001E-3</v>
      </c>
      <c r="R245" s="140">
        <f>Q245*H245</f>
        <v>9.8999999999999991E-3</v>
      </c>
      <c r="S245" s="140">
        <v>0</v>
      </c>
      <c r="T245" s="141">
        <f>S245*H245</f>
        <v>0</v>
      </c>
      <c r="X245" s="11"/>
      <c r="Y245" s="11"/>
      <c r="Z245" s="11"/>
      <c r="AR245" s="142" t="s">
        <v>158</v>
      </c>
      <c r="AT245" s="142" t="s">
        <v>281</v>
      </c>
      <c r="AU245" s="142" t="s">
        <v>83</v>
      </c>
      <c r="AY245" s="16" t="s">
        <v>157</v>
      </c>
      <c r="BE245" s="143">
        <f>IF(N245="základní",J245,0)</f>
        <v>0</v>
      </c>
      <c r="BF245" s="143">
        <f>IF(N245="snížená",J245,0)</f>
        <v>0</v>
      </c>
      <c r="BG245" s="143">
        <f>IF(N245="zákl. přenesená",J245,0)</f>
        <v>0</v>
      </c>
      <c r="BH245" s="143">
        <f>IF(N245="sníž. přenesená",J245,0)</f>
        <v>0</v>
      </c>
      <c r="BI245" s="143">
        <f>IF(N245="nulová",J245,0)</f>
        <v>0</v>
      </c>
      <c r="BJ245" s="16" t="s">
        <v>81</v>
      </c>
      <c r="BK245" s="143">
        <f>ROUND(I245*H245,2)</f>
        <v>0</v>
      </c>
      <c r="BL245" s="16" t="s">
        <v>165</v>
      </c>
      <c r="BM245" s="142" t="s">
        <v>423</v>
      </c>
    </row>
    <row r="246" spans="2:65" s="12" customFormat="1" x14ac:dyDescent="0.2">
      <c r="B246" s="147"/>
      <c r="D246" s="144" t="s">
        <v>183</v>
      </c>
      <c r="F246" s="149" t="s">
        <v>424</v>
      </c>
      <c r="H246" s="150">
        <v>1.65</v>
      </c>
      <c r="L246" s="147"/>
      <c r="M246" s="151"/>
      <c r="T246" s="152"/>
      <c r="X246" s="11"/>
      <c r="Y246" s="11"/>
      <c r="Z246" s="11"/>
      <c r="AT246" s="148" t="s">
        <v>183</v>
      </c>
      <c r="AU246" s="148" t="s">
        <v>83</v>
      </c>
      <c r="AV246" s="12" t="s">
        <v>83</v>
      </c>
      <c r="AW246" s="12" t="s">
        <v>3</v>
      </c>
      <c r="AX246" s="12" t="s">
        <v>81</v>
      </c>
      <c r="AY246" s="148" t="s">
        <v>157</v>
      </c>
    </row>
    <row r="247" spans="2:65" s="1" customFormat="1" ht="24.2" customHeight="1" x14ac:dyDescent="0.2">
      <c r="B247" s="131"/>
      <c r="C247" s="132">
        <v>79</v>
      </c>
      <c r="D247" s="132" t="s">
        <v>160</v>
      </c>
      <c r="E247" s="133" t="s">
        <v>425</v>
      </c>
      <c r="F247" s="134" t="s">
        <v>426</v>
      </c>
      <c r="G247" s="135" t="s">
        <v>178</v>
      </c>
      <c r="H247" s="136">
        <v>78.772999999999996</v>
      </c>
      <c r="I247" s="137"/>
      <c r="J247" s="137">
        <f>ROUND(I247*H247,2)</f>
        <v>0</v>
      </c>
      <c r="K247" s="134" t="s">
        <v>172</v>
      </c>
      <c r="L247" s="28"/>
      <c r="M247" s="138" t="s">
        <v>1</v>
      </c>
      <c r="N247" s="139" t="s">
        <v>39</v>
      </c>
      <c r="O247" s="140">
        <v>4.3999999999999997E-2</v>
      </c>
      <c r="P247" s="140">
        <f>O247*H247</f>
        <v>3.4660119999999996</v>
      </c>
      <c r="Q247" s="140">
        <v>8.0000000000000007E-5</v>
      </c>
      <c r="R247" s="140">
        <f>Q247*H247</f>
        <v>6.3018400000000004E-3</v>
      </c>
      <c r="S247" s="140">
        <v>0</v>
      </c>
      <c r="T247" s="141">
        <f>S247*H247</f>
        <v>0</v>
      </c>
      <c r="V247" s="1" t="s">
        <v>1481</v>
      </c>
      <c r="X247" s="11"/>
      <c r="Y247" s="11"/>
      <c r="Z247" s="11"/>
      <c r="AR247" s="142" t="s">
        <v>165</v>
      </c>
      <c r="AT247" s="142" t="s">
        <v>160</v>
      </c>
      <c r="AU247" s="142" t="s">
        <v>83</v>
      </c>
      <c r="AY247" s="16" t="s">
        <v>157</v>
      </c>
      <c r="BE247" s="143">
        <f>IF(N247="základní",J247,0)</f>
        <v>0</v>
      </c>
      <c r="BF247" s="143">
        <f>IF(N247="snížená",J247,0)</f>
        <v>0</v>
      </c>
      <c r="BG247" s="143">
        <f>IF(N247="zákl. přenesená",J247,0)</f>
        <v>0</v>
      </c>
      <c r="BH247" s="143">
        <f>IF(N247="sníž. přenesená",J247,0)</f>
        <v>0</v>
      </c>
      <c r="BI247" s="143">
        <f>IF(N247="nulová",J247,0)</f>
        <v>0</v>
      </c>
      <c r="BJ247" s="16" t="s">
        <v>81</v>
      </c>
      <c r="BK247" s="143">
        <f>ROUND(I247*H247,2)</f>
        <v>0</v>
      </c>
      <c r="BL247" s="16" t="s">
        <v>165</v>
      </c>
      <c r="BM247" s="142" t="s">
        <v>427</v>
      </c>
    </row>
    <row r="248" spans="2:65" s="1" customFormat="1" ht="16.5" customHeight="1" x14ac:dyDescent="0.2">
      <c r="B248" s="131"/>
      <c r="C248" s="132" t="s">
        <v>1479</v>
      </c>
      <c r="D248" s="132" t="s">
        <v>160</v>
      </c>
      <c r="E248" s="133" t="s">
        <v>429</v>
      </c>
      <c r="F248" s="134" t="s">
        <v>430</v>
      </c>
      <c r="G248" s="135" t="s">
        <v>178</v>
      </c>
      <c r="H248" s="136">
        <v>78.772999999999996</v>
      </c>
      <c r="I248" s="137"/>
      <c r="J248" s="137">
        <f>ROUND(I248*H248,2)</f>
        <v>0</v>
      </c>
      <c r="K248" s="134" t="s">
        <v>172</v>
      </c>
      <c r="L248" s="28"/>
      <c r="M248" s="138" t="s">
        <v>1</v>
      </c>
      <c r="N248" s="139" t="s">
        <v>39</v>
      </c>
      <c r="O248" s="140">
        <v>0.42</v>
      </c>
      <c r="P248" s="140">
        <f>O248*H248</f>
        <v>33.08466</v>
      </c>
      <c r="Q248" s="140">
        <v>3.15E-2</v>
      </c>
      <c r="R248" s="140">
        <f>Q248*H248</f>
        <v>2.4813494999999999</v>
      </c>
      <c r="S248" s="140">
        <v>0</v>
      </c>
      <c r="T248" s="141">
        <f>S248*H248</f>
        <v>0</v>
      </c>
      <c r="X248" s="11"/>
      <c r="Y248" s="11"/>
      <c r="Z248" s="11"/>
      <c r="AR248" s="142" t="s">
        <v>165</v>
      </c>
      <c r="AT248" s="142" t="s">
        <v>160</v>
      </c>
      <c r="AU248" s="142" t="s">
        <v>83</v>
      </c>
      <c r="AY248" s="16" t="s">
        <v>157</v>
      </c>
      <c r="BE248" s="143">
        <f>IF(N248="základní",J248,0)</f>
        <v>0</v>
      </c>
      <c r="BF248" s="143">
        <f>IF(N248="snížená",J248,0)</f>
        <v>0</v>
      </c>
      <c r="BG248" s="143">
        <f>IF(N248="zákl. přenesená",J248,0)</f>
        <v>0</v>
      </c>
      <c r="BH248" s="143">
        <f>IF(N248="sníž. přenesená",J248,0)</f>
        <v>0</v>
      </c>
      <c r="BI248" s="143">
        <f>IF(N248="nulová",J248,0)</f>
        <v>0</v>
      </c>
      <c r="BJ248" s="16" t="s">
        <v>81</v>
      </c>
      <c r="BK248" s="143">
        <f>ROUND(I248*H248,2)</f>
        <v>0</v>
      </c>
      <c r="BL248" s="16" t="s">
        <v>165</v>
      </c>
      <c r="BM248" s="142" t="s">
        <v>431</v>
      </c>
    </row>
    <row r="249" spans="2:65" s="1" customFormat="1" ht="16.5" customHeight="1" x14ac:dyDescent="0.2">
      <c r="B249" s="131"/>
      <c r="C249" s="132" t="s">
        <v>1479</v>
      </c>
      <c r="D249" s="132" t="s">
        <v>160</v>
      </c>
      <c r="E249" s="133" t="s">
        <v>432</v>
      </c>
      <c r="F249" s="134" t="s">
        <v>433</v>
      </c>
      <c r="G249" s="135" t="s">
        <v>178</v>
      </c>
      <c r="H249" s="136">
        <v>80.423000000000002</v>
      </c>
      <c r="I249" s="137"/>
      <c r="J249" s="137">
        <f>ROUND(I249*H249,2)</f>
        <v>0</v>
      </c>
      <c r="K249" s="134" t="s">
        <v>164</v>
      </c>
      <c r="L249" s="28"/>
      <c r="M249" s="138" t="s">
        <v>1</v>
      </c>
      <c r="N249" s="139" t="s">
        <v>39</v>
      </c>
      <c r="O249" s="140">
        <v>0</v>
      </c>
      <c r="P249" s="140">
        <f>O249*H249</f>
        <v>0</v>
      </c>
      <c r="Q249" s="140">
        <v>0</v>
      </c>
      <c r="R249" s="140">
        <f>Q249*H249</f>
        <v>0</v>
      </c>
      <c r="S249" s="140">
        <v>0</v>
      </c>
      <c r="T249" s="141">
        <f>S249*H249</f>
        <v>0</v>
      </c>
      <c r="V249" s="1" t="s">
        <v>1481</v>
      </c>
      <c r="X249" s="11"/>
      <c r="Y249" s="11"/>
      <c r="Z249" s="11"/>
      <c r="AR249" s="142" t="s">
        <v>165</v>
      </c>
      <c r="AT249" s="142" t="s">
        <v>160</v>
      </c>
      <c r="AU249" s="142" t="s">
        <v>83</v>
      </c>
      <c r="AY249" s="16" t="s">
        <v>157</v>
      </c>
      <c r="BE249" s="143">
        <f>IF(N249="základní",J249,0)</f>
        <v>0</v>
      </c>
      <c r="BF249" s="143">
        <f>IF(N249="snížená",J249,0)</f>
        <v>0</v>
      </c>
      <c r="BG249" s="143">
        <f>IF(N249="zákl. přenesená",J249,0)</f>
        <v>0</v>
      </c>
      <c r="BH249" s="143">
        <f>IF(N249="sníž. přenesená",J249,0)</f>
        <v>0</v>
      </c>
      <c r="BI249" s="143">
        <f>IF(N249="nulová",J249,0)</f>
        <v>0</v>
      </c>
      <c r="BJ249" s="16" t="s">
        <v>81</v>
      </c>
      <c r="BK249" s="143">
        <f>ROUND(I249*H249,2)</f>
        <v>0</v>
      </c>
      <c r="BL249" s="16" t="s">
        <v>165</v>
      </c>
      <c r="BM249" s="142" t="s">
        <v>434</v>
      </c>
    </row>
    <row r="250" spans="2:65" s="14" customFormat="1" x14ac:dyDescent="0.2">
      <c r="B250" s="171"/>
      <c r="D250" s="144" t="s">
        <v>183</v>
      </c>
      <c r="E250" s="172" t="s">
        <v>1</v>
      </c>
      <c r="F250" s="173" t="s">
        <v>435</v>
      </c>
      <c r="H250" s="172" t="s">
        <v>1</v>
      </c>
      <c r="L250" s="171"/>
      <c r="M250" s="174"/>
      <c r="T250" s="175"/>
      <c r="X250" s="11"/>
      <c r="Y250" s="11"/>
      <c r="Z250" s="11"/>
      <c r="AT250" s="172" t="s">
        <v>183</v>
      </c>
      <c r="AU250" s="172" t="s">
        <v>83</v>
      </c>
      <c r="AV250" s="14" t="s">
        <v>81</v>
      </c>
      <c r="AW250" s="14" t="s">
        <v>30</v>
      </c>
      <c r="AX250" s="14" t="s">
        <v>74</v>
      </c>
      <c r="AY250" s="172" t="s">
        <v>157</v>
      </c>
    </row>
    <row r="251" spans="2:65" s="14" customFormat="1" x14ac:dyDescent="0.2">
      <c r="B251" s="171"/>
      <c r="D251" s="144" t="s">
        <v>183</v>
      </c>
      <c r="E251" s="172" t="s">
        <v>1</v>
      </c>
      <c r="F251" s="173" t="s">
        <v>436</v>
      </c>
      <c r="H251" s="172" t="s">
        <v>1</v>
      </c>
      <c r="L251" s="171"/>
      <c r="M251" s="174"/>
      <c r="T251" s="175"/>
      <c r="X251" s="11"/>
      <c r="Y251" s="11"/>
      <c r="Z251" s="11"/>
      <c r="AT251" s="172" t="s">
        <v>183</v>
      </c>
      <c r="AU251" s="172" t="s">
        <v>83</v>
      </c>
      <c r="AV251" s="14" t="s">
        <v>81</v>
      </c>
      <c r="AW251" s="14" t="s">
        <v>30</v>
      </c>
      <c r="AX251" s="14" t="s">
        <v>74</v>
      </c>
      <c r="AY251" s="172" t="s">
        <v>157</v>
      </c>
    </row>
    <row r="252" spans="2:65" s="14" customFormat="1" x14ac:dyDescent="0.2">
      <c r="B252" s="171"/>
      <c r="D252" s="144" t="s">
        <v>183</v>
      </c>
      <c r="E252" s="172" t="s">
        <v>1</v>
      </c>
      <c r="F252" s="173" t="s">
        <v>437</v>
      </c>
      <c r="H252" s="172" t="s">
        <v>1</v>
      </c>
      <c r="L252" s="171"/>
      <c r="M252" s="174"/>
      <c r="T252" s="175"/>
      <c r="X252" s="11"/>
      <c r="Y252" s="11"/>
      <c r="Z252" s="11"/>
      <c r="AT252" s="172" t="s">
        <v>183</v>
      </c>
      <c r="AU252" s="172" t="s">
        <v>83</v>
      </c>
      <c r="AV252" s="14" t="s">
        <v>81</v>
      </c>
      <c r="AW252" s="14" t="s">
        <v>30</v>
      </c>
      <c r="AX252" s="14" t="s">
        <v>74</v>
      </c>
      <c r="AY252" s="172" t="s">
        <v>157</v>
      </c>
    </row>
    <row r="253" spans="2:65" s="14" customFormat="1" x14ac:dyDescent="0.2">
      <c r="B253" s="171"/>
      <c r="D253" s="144" t="s">
        <v>183</v>
      </c>
      <c r="E253" s="172" t="s">
        <v>1</v>
      </c>
      <c r="F253" s="173" t="s">
        <v>438</v>
      </c>
      <c r="H253" s="172" t="s">
        <v>1</v>
      </c>
      <c r="L253" s="171"/>
      <c r="M253" s="174"/>
      <c r="T253" s="175"/>
      <c r="X253" s="11"/>
      <c r="Y253" s="11"/>
      <c r="Z253" s="11"/>
      <c r="AT253" s="172" t="s">
        <v>183</v>
      </c>
      <c r="AU253" s="172" t="s">
        <v>83</v>
      </c>
      <c r="AV253" s="14" t="s">
        <v>81</v>
      </c>
      <c r="AW253" s="14" t="s">
        <v>30</v>
      </c>
      <c r="AX253" s="14" t="s">
        <v>74</v>
      </c>
      <c r="AY253" s="172" t="s">
        <v>157</v>
      </c>
    </row>
    <row r="254" spans="2:65" s="12" customFormat="1" x14ac:dyDescent="0.2">
      <c r="B254" s="147"/>
      <c r="D254" s="144" t="s">
        <v>183</v>
      </c>
      <c r="E254" s="148" t="s">
        <v>1</v>
      </c>
      <c r="F254" s="149" t="s">
        <v>439</v>
      </c>
      <c r="H254" s="150">
        <v>80.423000000000002</v>
      </c>
      <c r="L254" s="147"/>
      <c r="M254" s="151"/>
      <c r="T254" s="152"/>
      <c r="X254" s="11"/>
      <c r="Y254" s="11"/>
      <c r="Z254" s="11"/>
      <c r="AT254" s="148" t="s">
        <v>183</v>
      </c>
      <c r="AU254" s="148" t="s">
        <v>83</v>
      </c>
      <c r="AV254" s="12" t="s">
        <v>83</v>
      </c>
      <c r="AW254" s="12" t="s">
        <v>30</v>
      </c>
      <c r="AX254" s="12" t="s">
        <v>74</v>
      </c>
      <c r="AY254" s="148" t="s">
        <v>157</v>
      </c>
    </row>
    <row r="255" spans="2:65" s="13" customFormat="1" x14ac:dyDescent="0.2">
      <c r="B255" s="153"/>
      <c r="D255" s="144" t="s">
        <v>183</v>
      </c>
      <c r="E255" s="154" t="s">
        <v>1</v>
      </c>
      <c r="F255" s="155" t="s">
        <v>185</v>
      </c>
      <c r="H255" s="156">
        <v>80.423000000000002</v>
      </c>
      <c r="L255" s="153"/>
      <c r="M255" s="157"/>
      <c r="T255" s="158"/>
      <c r="X255" s="11"/>
      <c r="Y255" s="11"/>
      <c r="Z255" s="11"/>
      <c r="AT255" s="154" t="s">
        <v>183</v>
      </c>
      <c r="AU255" s="154" t="s">
        <v>83</v>
      </c>
      <c r="AV255" s="13" t="s">
        <v>165</v>
      </c>
      <c r="AW255" s="13" t="s">
        <v>30</v>
      </c>
      <c r="AX255" s="13" t="s">
        <v>81</v>
      </c>
      <c r="AY255" s="154" t="s">
        <v>157</v>
      </c>
    </row>
    <row r="256" spans="2:65" s="1" customFormat="1" ht="16.5" customHeight="1" x14ac:dyDescent="0.2">
      <c r="B256" s="131"/>
      <c r="C256" s="132" t="s">
        <v>1479</v>
      </c>
      <c r="D256" s="132" t="s">
        <v>160</v>
      </c>
      <c r="E256" s="133" t="s">
        <v>441</v>
      </c>
      <c r="F256" s="134" t="s">
        <v>442</v>
      </c>
      <c r="G256" s="135" t="s">
        <v>178</v>
      </c>
      <c r="H256" s="136">
        <v>80.423000000000002</v>
      </c>
      <c r="I256" s="137"/>
      <c r="J256" s="137">
        <f>ROUND(I256*H256,2)</f>
        <v>0</v>
      </c>
      <c r="K256" s="134" t="s">
        <v>172</v>
      </c>
      <c r="L256" s="28"/>
      <c r="M256" s="138" t="s">
        <v>1</v>
      </c>
      <c r="N256" s="139" t="s">
        <v>39</v>
      </c>
      <c r="O256" s="140">
        <v>0.245</v>
      </c>
      <c r="P256" s="140">
        <f>O256*H256</f>
        <v>19.703634999999998</v>
      </c>
      <c r="Q256" s="140">
        <v>4.5799999999999999E-3</v>
      </c>
      <c r="R256" s="140">
        <f>Q256*H256</f>
        <v>0.36833734000000001</v>
      </c>
      <c r="S256" s="140">
        <v>0</v>
      </c>
      <c r="T256" s="141">
        <f>S256*H256</f>
        <v>0</v>
      </c>
      <c r="X256" s="11"/>
      <c r="Y256" s="11"/>
      <c r="Z256" s="11"/>
      <c r="AR256" s="142" t="s">
        <v>165</v>
      </c>
      <c r="AT256" s="142" t="s">
        <v>160</v>
      </c>
      <c r="AU256" s="142" t="s">
        <v>83</v>
      </c>
      <c r="AY256" s="16" t="s">
        <v>157</v>
      </c>
      <c r="BE256" s="143">
        <f>IF(N256="základní",J256,0)</f>
        <v>0</v>
      </c>
      <c r="BF256" s="143">
        <f>IF(N256="snížená",J256,0)</f>
        <v>0</v>
      </c>
      <c r="BG256" s="143">
        <f>IF(N256="zákl. přenesená",J256,0)</f>
        <v>0</v>
      </c>
      <c r="BH256" s="143">
        <f>IF(N256="sníž. přenesená",J256,0)</f>
        <v>0</v>
      </c>
      <c r="BI256" s="143">
        <f>IF(N256="nulová",J256,0)</f>
        <v>0</v>
      </c>
      <c r="BJ256" s="16" t="s">
        <v>81</v>
      </c>
      <c r="BK256" s="143">
        <f>ROUND(I256*H256,2)</f>
        <v>0</v>
      </c>
      <c r="BL256" s="16" t="s">
        <v>165</v>
      </c>
      <c r="BM256" s="142" t="s">
        <v>443</v>
      </c>
    </row>
    <row r="257" spans="2:65" s="1" customFormat="1" ht="16.5" customHeight="1" x14ac:dyDescent="0.2">
      <c r="B257" s="131"/>
      <c r="C257" s="132">
        <v>40</v>
      </c>
      <c r="D257" s="132" t="s">
        <v>160</v>
      </c>
      <c r="E257" s="133" t="s">
        <v>444</v>
      </c>
      <c r="F257" s="134" t="s">
        <v>445</v>
      </c>
      <c r="G257" s="135" t="s">
        <v>178</v>
      </c>
      <c r="H257" s="136">
        <v>9.1660000000000004</v>
      </c>
      <c r="I257" s="137"/>
      <c r="J257" s="137">
        <f>ROUND(I257*H257,2)</f>
        <v>0</v>
      </c>
      <c r="K257" s="134" t="s">
        <v>172</v>
      </c>
      <c r="L257" s="28"/>
      <c r="M257" s="138" t="s">
        <v>1</v>
      </c>
      <c r="N257" s="139" t="s">
        <v>39</v>
      </c>
      <c r="O257" s="140">
        <v>0.06</v>
      </c>
      <c r="P257" s="140">
        <f>O257*H257</f>
        <v>0.54996</v>
      </c>
      <c r="Q257" s="140">
        <v>0</v>
      </c>
      <c r="R257" s="140">
        <f>Q257*H257</f>
        <v>0</v>
      </c>
      <c r="S257" s="140">
        <v>0</v>
      </c>
      <c r="T257" s="141">
        <f>S257*H257</f>
        <v>0</v>
      </c>
      <c r="V257" s="1" t="s">
        <v>1481</v>
      </c>
      <c r="X257" s="11"/>
      <c r="Y257" s="11"/>
      <c r="Z257" s="11"/>
      <c r="AR257" s="142" t="s">
        <v>165</v>
      </c>
      <c r="AT257" s="142" t="s">
        <v>160</v>
      </c>
      <c r="AU257" s="142" t="s">
        <v>83</v>
      </c>
      <c r="AY257" s="16" t="s">
        <v>157</v>
      </c>
      <c r="BE257" s="143">
        <f>IF(N257="základní",J257,0)</f>
        <v>0</v>
      </c>
      <c r="BF257" s="143">
        <f>IF(N257="snížená",J257,0)</f>
        <v>0</v>
      </c>
      <c r="BG257" s="143">
        <f>IF(N257="zákl. přenesená",J257,0)</f>
        <v>0</v>
      </c>
      <c r="BH257" s="143">
        <f>IF(N257="sníž. přenesená",J257,0)</f>
        <v>0</v>
      </c>
      <c r="BI257" s="143">
        <f>IF(N257="nulová",J257,0)</f>
        <v>0</v>
      </c>
      <c r="BJ257" s="16" t="s">
        <v>81</v>
      </c>
      <c r="BK257" s="143">
        <f>ROUND(I257*H257,2)</f>
        <v>0</v>
      </c>
      <c r="BL257" s="16" t="s">
        <v>165</v>
      </c>
      <c r="BM257" s="142" t="s">
        <v>446</v>
      </c>
    </row>
    <row r="258" spans="2:65" s="12" customFormat="1" x14ac:dyDescent="0.2">
      <c r="B258" s="147"/>
      <c r="D258" s="144" t="s">
        <v>183</v>
      </c>
      <c r="E258" s="148" t="s">
        <v>1</v>
      </c>
      <c r="F258" s="149" t="s">
        <v>447</v>
      </c>
      <c r="H258" s="150">
        <v>9.1660000000000004</v>
      </c>
      <c r="L258" s="147"/>
      <c r="M258" s="151"/>
      <c r="T258" s="152"/>
      <c r="X258" s="11"/>
      <c r="Y258" s="11"/>
      <c r="Z258" s="11"/>
      <c r="AT258" s="148" t="s">
        <v>183</v>
      </c>
      <c r="AU258" s="148" t="s">
        <v>83</v>
      </c>
      <c r="AV258" s="12" t="s">
        <v>83</v>
      </c>
      <c r="AW258" s="12" t="s">
        <v>30</v>
      </c>
      <c r="AX258" s="12" t="s">
        <v>74</v>
      </c>
      <c r="AY258" s="148" t="s">
        <v>157</v>
      </c>
    </row>
    <row r="259" spans="2:65" s="13" customFormat="1" x14ac:dyDescent="0.2">
      <c r="B259" s="153"/>
      <c r="D259" s="144" t="s">
        <v>183</v>
      </c>
      <c r="E259" s="154" t="s">
        <v>1</v>
      </c>
      <c r="F259" s="155" t="s">
        <v>185</v>
      </c>
      <c r="H259" s="156">
        <v>9.1660000000000004</v>
      </c>
      <c r="L259" s="153"/>
      <c r="M259" s="157"/>
      <c r="T259" s="158"/>
      <c r="X259" s="11"/>
      <c r="Y259" s="11"/>
      <c r="Z259" s="11"/>
      <c r="AT259" s="154" t="s">
        <v>183</v>
      </c>
      <c r="AU259" s="154" t="s">
        <v>83</v>
      </c>
      <c r="AV259" s="13" t="s">
        <v>165</v>
      </c>
      <c r="AW259" s="13" t="s">
        <v>30</v>
      </c>
      <c r="AX259" s="13" t="s">
        <v>81</v>
      </c>
      <c r="AY259" s="154" t="s">
        <v>157</v>
      </c>
    </row>
    <row r="260" spans="2:65" s="1" customFormat="1" ht="21.75" customHeight="1" x14ac:dyDescent="0.2">
      <c r="B260" s="131"/>
      <c r="C260" s="132" t="s">
        <v>1479</v>
      </c>
      <c r="D260" s="132" t="s">
        <v>160</v>
      </c>
      <c r="E260" s="133" t="s">
        <v>449</v>
      </c>
      <c r="F260" s="134" t="s">
        <v>450</v>
      </c>
      <c r="G260" s="135" t="s">
        <v>171</v>
      </c>
      <c r="H260" s="136">
        <v>5.6230000000000002</v>
      </c>
      <c r="I260" s="137"/>
      <c r="J260" s="137">
        <f>ROUND(I260*H260,2)</f>
        <v>0</v>
      </c>
      <c r="K260" s="134" t="s">
        <v>172</v>
      </c>
      <c r="L260" s="28"/>
      <c r="M260" s="138" t="s">
        <v>1</v>
      </c>
      <c r="N260" s="139" t="s">
        <v>39</v>
      </c>
      <c r="O260" s="140">
        <v>2.3170000000000002</v>
      </c>
      <c r="P260" s="140">
        <f>O260*H260</f>
        <v>13.028491000000001</v>
      </c>
      <c r="Q260" s="140">
        <v>2.5018699999999998</v>
      </c>
      <c r="R260" s="140">
        <f>Q260*H260</f>
        <v>14.06801501</v>
      </c>
      <c r="S260" s="140">
        <v>0</v>
      </c>
      <c r="T260" s="141">
        <f>S260*H260</f>
        <v>0</v>
      </c>
      <c r="X260" s="11"/>
      <c r="Y260" s="11"/>
      <c r="Z260" s="11"/>
      <c r="AR260" s="142" t="s">
        <v>165</v>
      </c>
      <c r="AT260" s="142" t="s">
        <v>160</v>
      </c>
      <c r="AU260" s="142" t="s">
        <v>83</v>
      </c>
      <c r="AY260" s="16" t="s">
        <v>157</v>
      </c>
      <c r="BE260" s="143">
        <f>IF(N260="základní",J260,0)</f>
        <v>0</v>
      </c>
      <c r="BF260" s="143">
        <f>IF(N260="snížená",J260,0)</f>
        <v>0</v>
      </c>
      <c r="BG260" s="143">
        <f>IF(N260="zákl. přenesená",J260,0)</f>
        <v>0</v>
      </c>
      <c r="BH260" s="143">
        <f>IF(N260="sníž. přenesená",J260,0)</f>
        <v>0</v>
      </c>
      <c r="BI260" s="143">
        <f>IF(N260="nulová",J260,0)</f>
        <v>0</v>
      </c>
      <c r="BJ260" s="16" t="s">
        <v>81</v>
      </c>
      <c r="BK260" s="143">
        <f>ROUND(I260*H260,2)</f>
        <v>0</v>
      </c>
      <c r="BL260" s="16" t="s">
        <v>165</v>
      </c>
      <c r="BM260" s="142" t="s">
        <v>451</v>
      </c>
    </row>
    <row r="261" spans="2:65" s="12" customFormat="1" x14ac:dyDescent="0.2">
      <c r="B261" s="147"/>
      <c r="D261" s="144" t="s">
        <v>183</v>
      </c>
      <c r="E261" s="148" t="s">
        <v>1</v>
      </c>
      <c r="F261" s="149" t="s">
        <v>452</v>
      </c>
      <c r="H261" s="150">
        <v>5.6230000000000002</v>
      </c>
      <c r="L261" s="147"/>
      <c r="M261" s="151"/>
      <c r="T261" s="152"/>
      <c r="X261" s="11"/>
      <c r="Y261" s="11"/>
      <c r="Z261" s="11"/>
      <c r="AT261" s="148" t="s">
        <v>183</v>
      </c>
      <c r="AU261" s="148" t="s">
        <v>83</v>
      </c>
      <c r="AV261" s="12" t="s">
        <v>83</v>
      </c>
      <c r="AW261" s="12" t="s">
        <v>30</v>
      </c>
      <c r="AX261" s="12" t="s">
        <v>74</v>
      </c>
      <c r="AY261" s="148" t="s">
        <v>157</v>
      </c>
    </row>
    <row r="262" spans="2:65" s="13" customFormat="1" x14ac:dyDescent="0.2">
      <c r="B262" s="153"/>
      <c r="D262" s="144" t="s">
        <v>183</v>
      </c>
      <c r="E262" s="154" t="s">
        <v>1</v>
      </c>
      <c r="F262" s="155" t="s">
        <v>185</v>
      </c>
      <c r="H262" s="156">
        <v>5.6230000000000002</v>
      </c>
      <c r="L262" s="153"/>
      <c r="M262" s="157"/>
      <c r="T262" s="158"/>
      <c r="X262" s="11"/>
      <c r="Y262" s="11"/>
      <c r="Z262" s="11"/>
      <c r="AT262" s="154" t="s">
        <v>183</v>
      </c>
      <c r="AU262" s="154" t="s">
        <v>83</v>
      </c>
      <c r="AV262" s="13" t="s">
        <v>165</v>
      </c>
      <c r="AW262" s="13" t="s">
        <v>30</v>
      </c>
      <c r="AX262" s="13" t="s">
        <v>81</v>
      </c>
      <c r="AY262" s="154" t="s">
        <v>157</v>
      </c>
    </row>
    <row r="263" spans="2:65" s="1" customFormat="1" ht="21.75" customHeight="1" x14ac:dyDescent="0.2">
      <c r="B263" s="131"/>
      <c r="C263" s="132" t="s">
        <v>448</v>
      </c>
      <c r="D263" s="132" t="s">
        <v>160</v>
      </c>
      <c r="E263" s="133" t="s">
        <v>453</v>
      </c>
      <c r="F263" s="134" t="s">
        <v>454</v>
      </c>
      <c r="G263" s="135" t="s">
        <v>171</v>
      </c>
      <c r="H263" s="136">
        <v>5.6230000000000002</v>
      </c>
      <c r="I263" s="137"/>
      <c r="J263" s="137">
        <f>ROUND(I263*H263,2)</f>
        <v>0</v>
      </c>
      <c r="K263" s="134" t="s">
        <v>172</v>
      </c>
      <c r="L263" s="28"/>
      <c r="M263" s="138" t="s">
        <v>1</v>
      </c>
      <c r="N263" s="139" t="s">
        <v>39</v>
      </c>
      <c r="O263" s="140">
        <v>0.20499999999999999</v>
      </c>
      <c r="P263" s="140">
        <f>O263*H263</f>
        <v>1.1527149999999999</v>
      </c>
      <c r="Q263" s="140">
        <v>0</v>
      </c>
      <c r="R263" s="140">
        <f>Q263*H263</f>
        <v>0</v>
      </c>
      <c r="S263" s="140">
        <v>0</v>
      </c>
      <c r="T263" s="141">
        <f>S263*H263</f>
        <v>0</v>
      </c>
      <c r="V263" s="1" t="s">
        <v>1481</v>
      </c>
      <c r="X263" s="11"/>
      <c r="Y263" s="11"/>
      <c r="Z263" s="11"/>
      <c r="AR263" s="142" t="s">
        <v>165</v>
      </c>
      <c r="AT263" s="142" t="s">
        <v>160</v>
      </c>
      <c r="AU263" s="142" t="s">
        <v>83</v>
      </c>
      <c r="AY263" s="16" t="s">
        <v>157</v>
      </c>
      <c r="BE263" s="143">
        <f>IF(N263="základní",J263,0)</f>
        <v>0</v>
      </c>
      <c r="BF263" s="143">
        <f>IF(N263="snížená",J263,0)</f>
        <v>0</v>
      </c>
      <c r="BG263" s="143">
        <f>IF(N263="zákl. přenesená",J263,0)</f>
        <v>0</v>
      </c>
      <c r="BH263" s="143">
        <f>IF(N263="sníž. přenesená",J263,0)</f>
        <v>0</v>
      </c>
      <c r="BI263" s="143">
        <f>IF(N263="nulová",J263,0)</f>
        <v>0</v>
      </c>
      <c r="BJ263" s="16" t="s">
        <v>81</v>
      </c>
      <c r="BK263" s="143">
        <f>ROUND(I263*H263,2)</f>
        <v>0</v>
      </c>
      <c r="BL263" s="16" t="s">
        <v>165</v>
      </c>
      <c r="BM263" s="142" t="s">
        <v>455</v>
      </c>
    </row>
    <row r="264" spans="2:65" s="1" customFormat="1" ht="16.5" customHeight="1" x14ac:dyDescent="0.2">
      <c r="B264" s="131"/>
      <c r="C264" s="132">
        <v>82</v>
      </c>
      <c r="D264" s="132" t="s">
        <v>160</v>
      </c>
      <c r="E264" s="133" t="s">
        <v>457</v>
      </c>
      <c r="F264" s="134" t="s">
        <v>458</v>
      </c>
      <c r="G264" s="135" t="s">
        <v>197</v>
      </c>
      <c r="H264" s="136">
        <v>0.68799999999999994</v>
      </c>
      <c r="I264" s="137"/>
      <c r="J264" s="137">
        <f>ROUND(I264*H264,2)</f>
        <v>0</v>
      </c>
      <c r="K264" s="134" t="s">
        <v>172</v>
      </c>
      <c r="L264" s="28"/>
      <c r="M264" s="138" t="s">
        <v>1</v>
      </c>
      <c r="N264" s="139" t="s">
        <v>39</v>
      </c>
      <c r="O264" s="140">
        <v>8.9999999999999993E-3</v>
      </c>
      <c r="P264" s="140">
        <f>O264*H264</f>
        <v>6.1919999999999987E-3</v>
      </c>
      <c r="Q264" s="140">
        <v>0</v>
      </c>
      <c r="R264" s="140">
        <f>Q264*H264</f>
        <v>0</v>
      </c>
      <c r="S264" s="140">
        <v>0</v>
      </c>
      <c r="T264" s="141">
        <f>S264*H264</f>
        <v>0</v>
      </c>
      <c r="V264" s="1" t="s">
        <v>1483</v>
      </c>
      <c r="X264" s="11"/>
      <c r="Y264" s="11"/>
      <c r="Z264" s="11"/>
      <c r="AR264" s="142" t="s">
        <v>165</v>
      </c>
      <c r="AT264" s="142" t="s">
        <v>160</v>
      </c>
      <c r="AU264" s="142" t="s">
        <v>83</v>
      </c>
      <c r="AY264" s="16" t="s">
        <v>157</v>
      </c>
      <c r="BE264" s="143">
        <f>IF(N264="základní",J264,0)</f>
        <v>0</v>
      </c>
      <c r="BF264" s="143">
        <f>IF(N264="snížená",J264,0)</f>
        <v>0</v>
      </c>
      <c r="BG264" s="143">
        <f>IF(N264="zákl. přenesená",J264,0)</f>
        <v>0</v>
      </c>
      <c r="BH264" s="143">
        <f>IF(N264="sníž. přenesená",J264,0)</f>
        <v>0</v>
      </c>
      <c r="BI264" s="143">
        <f>IF(N264="nulová",J264,0)</f>
        <v>0</v>
      </c>
      <c r="BJ264" s="16" t="s">
        <v>81</v>
      </c>
      <c r="BK264" s="143">
        <f>ROUND(I264*H264,2)</f>
        <v>0</v>
      </c>
      <c r="BL264" s="16" t="s">
        <v>165</v>
      </c>
      <c r="BM264" s="142" t="s">
        <v>459</v>
      </c>
    </row>
    <row r="265" spans="2:65" s="12" customFormat="1" x14ac:dyDescent="0.2">
      <c r="B265" s="147"/>
      <c r="D265" s="144" t="s">
        <v>183</v>
      </c>
      <c r="E265" s="148" t="s">
        <v>1</v>
      </c>
      <c r="F265" s="149" t="s">
        <v>460</v>
      </c>
      <c r="H265" s="150">
        <v>0.68799999999999994</v>
      </c>
      <c r="L265" s="147"/>
      <c r="M265" s="151"/>
      <c r="T265" s="152"/>
      <c r="X265" s="11"/>
      <c r="Y265" s="11"/>
      <c r="Z265" s="11"/>
      <c r="AT265" s="148" t="s">
        <v>183</v>
      </c>
      <c r="AU265" s="148" t="s">
        <v>83</v>
      </c>
      <c r="AV265" s="12" t="s">
        <v>83</v>
      </c>
      <c r="AW265" s="12" t="s">
        <v>30</v>
      </c>
      <c r="AX265" s="12" t="s">
        <v>74</v>
      </c>
      <c r="AY265" s="148" t="s">
        <v>157</v>
      </c>
    </row>
    <row r="266" spans="2:65" s="13" customFormat="1" x14ac:dyDescent="0.2">
      <c r="B266" s="153"/>
      <c r="D266" s="144" t="s">
        <v>183</v>
      </c>
      <c r="E266" s="154" t="s">
        <v>1</v>
      </c>
      <c r="F266" s="155" t="s">
        <v>185</v>
      </c>
      <c r="H266" s="156">
        <v>0.68799999999999994</v>
      </c>
      <c r="L266" s="153"/>
      <c r="M266" s="157"/>
      <c r="T266" s="158"/>
      <c r="X266" s="11"/>
      <c r="Y266" s="11"/>
      <c r="Z266" s="11"/>
      <c r="AT266" s="154" t="s">
        <v>183</v>
      </c>
      <c r="AU266" s="154" t="s">
        <v>83</v>
      </c>
      <c r="AV266" s="13" t="s">
        <v>165</v>
      </c>
      <c r="AW266" s="13" t="s">
        <v>30</v>
      </c>
      <c r="AX266" s="13" t="s">
        <v>81</v>
      </c>
      <c r="AY266" s="154" t="s">
        <v>157</v>
      </c>
    </row>
    <row r="267" spans="2:65" s="1" customFormat="1" ht="16.5" customHeight="1" x14ac:dyDescent="0.2">
      <c r="B267" s="131"/>
      <c r="C267" s="132" t="s">
        <v>1479</v>
      </c>
      <c r="D267" s="132" t="s">
        <v>160</v>
      </c>
      <c r="E267" s="133" t="s">
        <v>461</v>
      </c>
      <c r="F267" s="134" t="s">
        <v>462</v>
      </c>
      <c r="G267" s="135" t="s">
        <v>178</v>
      </c>
      <c r="H267" s="136">
        <v>36.28</v>
      </c>
      <c r="I267" s="137"/>
      <c r="J267" s="137">
        <f>ROUND(I267*H267,2)</f>
        <v>0</v>
      </c>
      <c r="K267" s="134" t="s">
        <v>172</v>
      </c>
      <c r="L267" s="28"/>
      <c r="M267" s="138" t="s">
        <v>1</v>
      </c>
      <c r="N267" s="139" t="s">
        <v>39</v>
      </c>
      <c r="O267" s="140">
        <v>0.27</v>
      </c>
      <c r="P267" s="140">
        <f>O267*H267</f>
        <v>9.7956000000000003</v>
      </c>
      <c r="Q267" s="140">
        <v>3.2000000000000002E-3</v>
      </c>
      <c r="R267" s="140">
        <f>Q267*H267</f>
        <v>0.116096</v>
      </c>
      <c r="S267" s="140">
        <v>0</v>
      </c>
      <c r="T267" s="141">
        <f>S267*H267</f>
        <v>0</v>
      </c>
      <c r="X267" s="11"/>
      <c r="Y267" s="11"/>
      <c r="Z267" s="11"/>
      <c r="AR267" s="142" t="s">
        <v>165</v>
      </c>
      <c r="AT267" s="142" t="s">
        <v>160</v>
      </c>
      <c r="AU267" s="142" t="s">
        <v>83</v>
      </c>
      <c r="AY267" s="16" t="s">
        <v>157</v>
      </c>
      <c r="BE267" s="143">
        <f>IF(N267="základní",J267,0)</f>
        <v>0</v>
      </c>
      <c r="BF267" s="143">
        <f>IF(N267="snížená",J267,0)</f>
        <v>0</v>
      </c>
      <c r="BG267" s="143">
        <f>IF(N267="zákl. přenesená",J267,0)</f>
        <v>0</v>
      </c>
      <c r="BH267" s="143">
        <f>IF(N267="sníž. přenesená",J267,0)</f>
        <v>0</v>
      </c>
      <c r="BI267" s="143">
        <f>IF(N267="nulová",J267,0)</f>
        <v>0</v>
      </c>
      <c r="BJ267" s="16" t="s">
        <v>81</v>
      </c>
      <c r="BK267" s="143">
        <f>ROUND(I267*H267,2)</f>
        <v>0</v>
      </c>
      <c r="BL267" s="16" t="s">
        <v>165</v>
      </c>
      <c r="BM267" s="142" t="s">
        <v>463</v>
      </c>
    </row>
    <row r="268" spans="2:65" s="1" customFormat="1" ht="19.5" x14ac:dyDescent="0.2">
      <c r="B268" s="28"/>
      <c r="D268" s="144" t="s">
        <v>167</v>
      </c>
      <c r="F268" s="145" t="s">
        <v>464</v>
      </c>
      <c r="L268" s="28"/>
      <c r="M268" s="146"/>
      <c r="T268" s="52"/>
      <c r="X268" s="11"/>
      <c r="Y268" s="11"/>
      <c r="Z268" s="11"/>
      <c r="AT268" s="16" t="s">
        <v>167</v>
      </c>
      <c r="AU268" s="16" t="s">
        <v>83</v>
      </c>
    </row>
    <row r="269" spans="2:65" s="12" customFormat="1" x14ac:dyDescent="0.2">
      <c r="B269" s="147"/>
      <c r="D269" s="144" t="s">
        <v>183</v>
      </c>
      <c r="E269" s="148" t="s">
        <v>1</v>
      </c>
      <c r="F269" s="149" t="s">
        <v>465</v>
      </c>
      <c r="H269" s="150">
        <v>36.28</v>
      </c>
      <c r="L269" s="147"/>
      <c r="M269" s="151"/>
      <c r="T269" s="152"/>
      <c r="X269" s="11"/>
      <c r="Y269" s="11"/>
      <c r="Z269" s="11"/>
      <c r="AT269" s="148" t="s">
        <v>183</v>
      </c>
      <c r="AU269" s="148" t="s">
        <v>83</v>
      </c>
      <c r="AV269" s="12" t="s">
        <v>83</v>
      </c>
      <c r="AW269" s="12" t="s">
        <v>30</v>
      </c>
      <c r="AX269" s="12" t="s">
        <v>74</v>
      </c>
      <c r="AY269" s="148" t="s">
        <v>157</v>
      </c>
    </row>
    <row r="270" spans="2:65" s="13" customFormat="1" x14ac:dyDescent="0.2">
      <c r="B270" s="153"/>
      <c r="D270" s="144" t="s">
        <v>183</v>
      </c>
      <c r="E270" s="154" t="s">
        <v>1</v>
      </c>
      <c r="F270" s="155" t="s">
        <v>185</v>
      </c>
      <c r="H270" s="156">
        <v>36.28</v>
      </c>
      <c r="L270" s="153"/>
      <c r="M270" s="157"/>
      <c r="T270" s="158"/>
      <c r="X270" s="11"/>
      <c r="Y270" s="11"/>
      <c r="Z270" s="11"/>
      <c r="AT270" s="154" t="s">
        <v>183</v>
      </c>
      <c r="AU270" s="154" t="s">
        <v>83</v>
      </c>
      <c r="AV270" s="13" t="s">
        <v>165</v>
      </c>
      <c r="AW270" s="13" t="s">
        <v>30</v>
      </c>
      <c r="AX270" s="13" t="s">
        <v>81</v>
      </c>
      <c r="AY270" s="154" t="s">
        <v>157</v>
      </c>
    </row>
    <row r="271" spans="2:65" s="11" customFormat="1" ht="22.9" customHeight="1" x14ac:dyDescent="0.2">
      <c r="B271" s="120"/>
      <c r="D271" s="121" t="s">
        <v>73</v>
      </c>
      <c r="E271" s="129" t="s">
        <v>174</v>
      </c>
      <c r="F271" s="129" t="s">
        <v>175</v>
      </c>
      <c r="J271" s="130">
        <f>BK271</f>
        <v>0</v>
      </c>
      <c r="L271" s="120"/>
      <c r="M271" s="124"/>
      <c r="P271" s="125">
        <f>P272+SUM(P273:P307)</f>
        <v>79.525528000000008</v>
      </c>
      <c r="R271" s="125">
        <f>R272+SUM(R273:R307)</f>
        <v>9.8690120000000006E-2</v>
      </c>
      <c r="T271" s="126">
        <f>T272+SUM(T273:T307)</f>
        <v>6.3750000000000001E-2</v>
      </c>
      <c r="AR271" s="121" t="s">
        <v>81</v>
      </c>
      <c r="AT271" s="127" t="s">
        <v>73</v>
      </c>
      <c r="AU271" s="127" t="s">
        <v>81</v>
      </c>
      <c r="AY271" s="121" t="s">
        <v>157</v>
      </c>
      <c r="BK271" s="128">
        <f>BK272+SUM(BK273:BK307)</f>
        <v>0</v>
      </c>
    </row>
    <row r="272" spans="2:65" s="1" customFormat="1" ht="16.5" customHeight="1" x14ac:dyDescent="0.2">
      <c r="B272" s="131"/>
      <c r="C272" s="132">
        <v>99</v>
      </c>
      <c r="D272" s="132" t="s">
        <v>160</v>
      </c>
      <c r="E272" s="133" t="s">
        <v>467</v>
      </c>
      <c r="F272" s="134" t="s">
        <v>468</v>
      </c>
      <c r="G272" s="135" t="s">
        <v>178</v>
      </c>
      <c r="H272" s="136">
        <v>51.627000000000002</v>
      </c>
      <c r="I272" s="137"/>
      <c r="J272" s="137">
        <f>ROUND(I272*H272,2)</f>
        <v>0</v>
      </c>
      <c r="K272" s="134" t="s">
        <v>172</v>
      </c>
      <c r="L272" s="28"/>
      <c r="M272" s="138" t="s">
        <v>1</v>
      </c>
      <c r="N272" s="139" t="s">
        <v>39</v>
      </c>
      <c r="O272" s="140">
        <v>0.08</v>
      </c>
      <c r="P272" s="140">
        <f>O272*H272</f>
        <v>4.1301600000000001</v>
      </c>
      <c r="Q272" s="140">
        <v>4.6999999999999999E-4</v>
      </c>
      <c r="R272" s="140">
        <f>Q272*H272</f>
        <v>2.4264690000000002E-2</v>
      </c>
      <c r="S272" s="140">
        <v>0</v>
      </c>
      <c r="T272" s="141">
        <f>S272*H272</f>
        <v>0</v>
      </c>
      <c r="V272" s="1" t="s">
        <v>1481</v>
      </c>
      <c r="X272" s="11"/>
      <c r="Y272" s="11"/>
      <c r="Z272" s="11"/>
      <c r="AR272" s="142" t="s">
        <v>165</v>
      </c>
      <c r="AT272" s="142" t="s">
        <v>160</v>
      </c>
      <c r="AU272" s="142" t="s">
        <v>83</v>
      </c>
      <c r="AY272" s="16" t="s">
        <v>157</v>
      </c>
      <c r="BE272" s="143">
        <f>IF(N272="základní",J272,0)</f>
        <v>0</v>
      </c>
      <c r="BF272" s="143">
        <f>IF(N272="snížená",J272,0)</f>
        <v>0</v>
      </c>
      <c r="BG272" s="143">
        <f>IF(N272="zákl. přenesená",J272,0)</f>
        <v>0</v>
      </c>
      <c r="BH272" s="143">
        <f>IF(N272="sníž. přenesená",J272,0)</f>
        <v>0</v>
      </c>
      <c r="BI272" s="143">
        <f>IF(N272="nulová",J272,0)</f>
        <v>0</v>
      </c>
      <c r="BJ272" s="16" t="s">
        <v>81</v>
      </c>
      <c r="BK272" s="143">
        <f>ROUND(I272*H272,2)</f>
        <v>0</v>
      </c>
      <c r="BL272" s="16" t="s">
        <v>165</v>
      </c>
      <c r="BM272" s="142" t="s">
        <v>469</v>
      </c>
    </row>
    <row r="273" spans="2:65" s="12" customFormat="1" x14ac:dyDescent="0.2">
      <c r="B273" s="147"/>
      <c r="D273" s="144" t="s">
        <v>183</v>
      </c>
      <c r="E273" s="148" t="s">
        <v>1</v>
      </c>
      <c r="F273" s="149" t="s">
        <v>470</v>
      </c>
      <c r="H273" s="150">
        <v>51.627000000000002</v>
      </c>
      <c r="L273" s="147"/>
      <c r="M273" s="151"/>
      <c r="T273" s="152"/>
      <c r="X273" s="11"/>
      <c r="Y273" s="11"/>
      <c r="Z273" s="11"/>
      <c r="AT273" s="148" t="s">
        <v>183</v>
      </c>
      <c r="AU273" s="148" t="s">
        <v>83</v>
      </c>
      <c r="AV273" s="12" t="s">
        <v>83</v>
      </c>
      <c r="AW273" s="12" t="s">
        <v>30</v>
      </c>
      <c r="AX273" s="12" t="s">
        <v>74</v>
      </c>
      <c r="AY273" s="148" t="s">
        <v>157</v>
      </c>
    </row>
    <row r="274" spans="2:65" s="13" customFormat="1" x14ac:dyDescent="0.2">
      <c r="B274" s="153"/>
      <c r="D274" s="144" t="s">
        <v>183</v>
      </c>
      <c r="E274" s="154" t="s">
        <v>1</v>
      </c>
      <c r="F274" s="155" t="s">
        <v>185</v>
      </c>
      <c r="H274" s="156">
        <v>51.627000000000002</v>
      </c>
      <c r="L274" s="153"/>
      <c r="M274" s="157"/>
      <c r="T274" s="158"/>
      <c r="X274" s="11"/>
      <c r="Y274" s="11"/>
      <c r="Z274" s="11"/>
      <c r="AT274" s="154" t="s">
        <v>183</v>
      </c>
      <c r="AU274" s="154" t="s">
        <v>83</v>
      </c>
      <c r="AV274" s="13" t="s">
        <v>165</v>
      </c>
      <c r="AW274" s="13" t="s">
        <v>30</v>
      </c>
      <c r="AX274" s="13" t="s">
        <v>81</v>
      </c>
      <c r="AY274" s="154" t="s">
        <v>157</v>
      </c>
    </row>
    <row r="275" spans="2:65" s="1" customFormat="1" ht="21.75" customHeight="1" x14ac:dyDescent="0.2">
      <c r="B275" s="131"/>
      <c r="C275" s="132" t="s">
        <v>1479</v>
      </c>
      <c r="D275" s="132" t="s">
        <v>160</v>
      </c>
      <c r="E275" s="133" t="s">
        <v>471</v>
      </c>
      <c r="F275" s="134" t="s">
        <v>472</v>
      </c>
      <c r="G275" s="135" t="s">
        <v>178</v>
      </c>
      <c r="H275" s="136">
        <v>105.527</v>
      </c>
      <c r="I275" s="137"/>
      <c r="J275" s="137">
        <f>ROUND(I275*H275,2)</f>
        <v>0</v>
      </c>
      <c r="K275" s="134" t="s">
        <v>172</v>
      </c>
      <c r="L275" s="28"/>
      <c r="M275" s="138" t="s">
        <v>1</v>
      </c>
      <c r="N275" s="139" t="s">
        <v>39</v>
      </c>
      <c r="O275" s="140">
        <v>0.11</v>
      </c>
      <c r="P275" s="140">
        <f>O275*H275</f>
        <v>11.60797</v>
      </c>
      <c r="Q275" s="140">
        <v>0</v>
      </c>
      <c r="R275" s="140">
        <f>Q275*H275</f>
        <v>0</v>
      </c>
      <c r="S275" s="140">
        <v>0</v>
      </c>
      <c r="T275" s="141">
        <f>S275*H275</f>
        <v>0</v>
      </c>
      <c r="X275" s="11"/>
      <c r="Y275" s="11"/>
      <c r="Z275" s="11"/>
      <c r="AR275" s="142" t="s">
        <v>165</v>
      </c>
      <c r="AT275" s="142" t="s">
        <v>160</v>
      </c>
      <c r="AU275" s="142" t="s">
        <v>83</v>
      </c>
      <c r="AY275" s="16" t="s">
        <v>157</v>
      </c>
      <c r="BE275" s="143">
        <f>IF(N275="základní",J275,0)</f>
        <v>0</v>
      </c>
      <c r="BF275" s="143">
        <f>IF(N275="snížená",J275,0)</f>
        <v>0</v>
      </c>
      <c r="BG275" s="143">
        <f>IF(N275="zákl. přenesená",J275,0)</f>
        <v>0</v>
      </c>
      <c r="BH275" s="143">
        <f>IF(N275="sníž. přenesená",J275,0)</f>
        <v>0</v>
      </c>
      <c r="BI275" s="143">
        <f>IF(N275="nulová",J275,0)</f>
        <v>0</v>
      </c>
      <c r="BJ275" s="16" t="s">
        <v>81</v>
      </c>
      <c r="BK275" s="143">
        <f>ROUND(I275*H275,2)</f>
        <v>0</v>
      </c>
      <c r="BL275" s="16" t="s">
        <v>165</v>
      </c>
      <c r="BM275" s="142" t="s">
        <v>473</v>
      </c>
    </row>
    <row r="276" spans="2:65" s="12" customFormat="1" x14ac:dyDescent="0.2">
      <c r="B276" s="147"/>
      <c r="D276" s="144" t="s">
        <v>183</v>
      </c>
      <c r="E276" s="148" t="s">
        <v>1</v>
      </c>
      <c r="F276" s="149" t="s">
        <v>474</v>
      </c>
      <c r="H276" s="150">
        <v>87.938999999999993</v>
      </c>
      <c r="L276" s="147"/>
      <c r="M276" s="151"/>
      <c r="T276" s="152"/>
      <c r="X276" s="11"/>
      <c r="Y276" s="11"/>
      <c r="Z276" s="11"/>
      <c r="AT276" s="148" t="s">
        <v>183</v>
      </c>
      <c r="AU276" s="148" t="s">
        <v>83</v>
      </c>
      <c r="AV276" s="12" t="s">
        <v>83</v>
      </c>
      <c r="AW276" s="12" t="s">
        <v>30</v>
      </c>
      <c r="AX276" s="12" t="s">
        <v>74</v>
      </c>
      <c r="AY276" s="148" t="s">
        <v>157</v>
      </c>
    </row>
    <row r="277" spans="2:65" s="12" customFormat="1" x14ac:dyDescent="0.2">
      <c r="B277" s="147"/>
      <c r="D277" s="144" t="s">
        <v>183</v>
      </c>
      <c r="E277" s="148" t="s">
        <v>1</v>
      </c>
      <c r="F277" s="149" t="s">
        <v>475</v>
      </c>
      <c r="H277" s="150">
        <v>17.588000000000001</v>
      </c>
      <c r="L277" s="147"/>
      <c r="M277" s="151"/>
      <c r="T277" s="152"/>
      <c r="X277" s="11"/>
      <c r="Y277" s="11"/>
      <c r="Z277" s="11"/>
      <c r="AT277" s="148" t="s">
        <v>183</v>
      </c>
      <c r="AU277" s="148" t="s">
        <v>83</v>
      </c>
      <c r="AV277" s="12" t="s">
        <v>83</v>
      </c>
      <c r="AW277" s="12" t="s">
        <v>30</v>
      </c>
      <c r="AX277" s="12" t="s">
        <v>74</v>
      </c>
      <c r="AY277" s="148" t="s">
        <v>157</v>
      </c>
    </row>
    <row r="278" spans="2:65" s="13" customFormat="1" x14ac:dyDescent="0.2">
      <c r="B278" s="153"/>
      <c r="D278" s="144" t="s">
        <v>183</v>
      </c>
      <c r="E278" s="154" t="s">
        <v>1</v>
      </c>
      <c r="F278" s="155" t="s">
        <v>185</v>
      </c>
      <c r="H278" s="156">
        <v>105.527</v>
      </c>
      <c r="L278" s="153"/>
      <c r="M278" s="157"/>
      <c r="T278" s="158"/>
      <c r="X278" s="11"/>
      <c r="Y278" s="11"/>
      <c r="Z278" s="11"/>
      <c r="AT278" s="154" t="s">
        <v>183</v>
      </c>
      <c r="AU278" s="154" t="s">
        <v>83</v>
      </c>
      <c r="AV278" s="13" t="s">
        <v>165</v>
      </c>
      <c r="AW278" s="13" t="s">
        <v>30</v>
      </c>
      <c r="AX278" s="13" t="s">
        <v>81</v>
      </c>
      <c r="AY278" s="154" t="s">
        <v>157</v>
      </c>
    </row>
    <row r="279" spans="2:65" s="1" customFormat="1" ht="21.75" customHeight="1" x14ac:dyDescent="0.2">
      <c r="B279" s="131"/>
      <c r="C279" s="132" t="s">
        <v>1479</v>
      </c>
      <c r="D279" s="132" t="s">
        <v>160</v>
      </c>
      <c r="E279" s="133" t="s">
        <v>477</v>
      </c>
      <c r="F279" s="134" t="s">
        <v>478</v>
      </c>
      <c r="G279" s="135" t="s">
        <v>178</v>
      </c>
      <c r="H279" s="136">
        <v>3165.81</v>
      </c>
      <c r="I279" s="137"/>
      <c r="J279" s="137">
        <f>ROUND(I279*H279,2)</f>
        <v>0</v>
      </c>
      <c r="K279" s="134" t="s">
        <v>172</v>
      </c>
      <c r="L279" s="28"/>
      <c r="M279" s="138" t="s">
        <v>1</v>
      </c>
      <c r="N279" s="139" t="s">
        <v>39</v>
      </c>
      <c r="O279" s="140">
        <v>0</v>
      </c>
      <c r="P279" s="140">
        <f>O279*H279</f>
        <v>0</v>
      </c>
      <c r="Q279" s="140">
        <v>0</v>
      </c>
      <c r="R279" s="140">
        <f>Q279*H279</f>
        <v>0</v>
      </c>
      <c r="S279" s="140">
        <v>0</v>
      </c>
      <c r="T279" s="141">
        <f>S279*H279</f>
        <v>0</v>
      </c>
      <c r="X279" s="11"/>
      <c r="Y279" s="11"/>
      <c r="Z279" s="11"/>
      <c r="AR279" s="142" t="s">
        <v>165</v>
      </c>
      <c r="AT279" s="142" t="s">
        <v>160</v>
      </c>
      <c r="AU279" s="142" t="s">
        <v>83</v>
      </c>
      <c r="AY279" s="16" t="s">
        <v>157</v>
      </c>
      <c r="BE279" s="143">
        <f>IF(N279="základní",J279,0)</f>
        <v>0</v>
      </c>
      <c r="BF279" s="143">
        <f>IF(N279="snížená",J279,0)</f>
        <v>0</v>
      </c>
      <c r="BG279" s="143">
        <f>IF(N279="zákl. přenesená",J279,0)</f>
        <v>0</v>
      </c>
      <c r="BH279" s="143">
        <f>IF(N279="sníž. přenesená",J279,0)</f>
        <v>0</v>
      </c>
      <c r="BI279" s="143">
        <f>IF(N279="nulová",J279,0)</f>
        <v>0</v>
      </c>
      <c r="BJ279" s="16" t="s">
        <v>81</v>
      </c>
      <c r="BK279" s="143">
        <f>ROUND(I279*H279,2)</f>
        <v>0</v>
      </c>
      <c r="BL279" s="16" t="s">
        <v>165</v>
      </c>
      <c r="BM279" s="142" t="s">
        <v>479</v>
      </c>
    </row>
    <row r="280" spans="2:65" s="12" customFormat="1" x14ac:dyDescent="0.2">
      <c r="B280" s="147"/>
      <c r="D280" s="144" t="s">
        <v>183</v>
      </c>
      <c r="F280" s="149" t="s">
        <v>480</v>
      </c>
      <c r="H280" s="150">
        <v>3165.81</v>
      </c>
      <c r="L280" s="147"/>
      <c r="M280" s="151"/>
      <c r="T280" s="152"/>
      <c r="X280" s="11"/>
      <c r="Y280" s="11"/>
      <c r="Z280" s="11"/>
      <c r="AT280" s="148" t="s">
        <v>183</v>
      </c>
      <c r="AU280" s="148" t="s">
        <v>83</v>
      </c>
      <c r="AV280" s="12" t="s">
        <v>83</v>
      </c>
      <c r="AW280" s="12" t="s">
        <v>3</v>
      </c>
      <c r="AX280" s="12" t="s">
        <v>81</v>
      </c>
      <c r="AY280" s="148" t="s">
        <v>157</v>
      </c>
    </row>
    <row r="281" spans="2:65" s="1" customFormat="1" ht="21.75" customHeight="1" x14ac:dyDescent="0.2">
      <c r="B281" s="131"/>
      <c r="C281" s="132" t="s">
        <v>1479</v>
      </c>
      <c r="D281" s="132" t="s">
        <v>160</v>
      </c>
      <c r="E281" s="133" t="s">
        <v>481</v>
      </c>
      <c r="F281" s="134" t="s">
        <v>482</v>
      </c>
      <c r="G281" s="135" t="s">
        <v>178</v>
      </c>
      <c r="H281" s="136">
        <v>105.527</v>
      </c>
      <c r="I281" s="137"/>
      <c r="J281" s="137">
        <f>ROUND(I281*H281,2)</f>
        <v>0</v>
      </c>
      <c r="K281" s="134" t="s">
        <v>172</v>
      </c>
      <c r="L281" s="28"/>
      <c r="M281" s="138" t="s">
        <v>1</v>
      </c>
      <c r="N281" s="139" t="s">
        <v>39</v>
      </c>
      <c r="O281" s="140">
        <v>6.9000000000000006E-2</v>
      </c>
      <c r="P281" s="140">
        <f>O281*H281</f>
        <v>7.2813630000000007</v>
      </c>
      <c r="Q281" s="140">
        <v>0</v>
      </c>
      <c r="R281" s="140">
        <f>Q281*H281</f>
        <v>0</v>
      </c>
      <c r="S281" s="140">
        <v>0</v>
      </c>
      <c r="T281" s="141">
        <f>S281*H281</f>
        <v>0</v>
      </c>
      <c r="X281" s="11"/>
      <c r="Y281" s="11"/>
      <c r="Z281" s="11"/>
      <c r="AR281" s="142" t="s">
        <v>165</v>
      </c>
      <c r="AT281" s="142" t="s">
        <v>160</v>
      </c>
      <c r="AU281" s="142" t="s">
        <v>83</v>
      </c>
      <c r="AY281" s="16" t="s">
        <v>157</v>
      </c>
      <c r="BE281" s="143">
        <f>IF(N281="základní",J281,0)</f>
        <v>0</v>
      </c>
      <c r="BF281" s="143">
        <f>IF(N281="snížená",J281,0)</f>
        <v>0</v>
      </c>
      <c r="BG281" s="143">
        <f>IF(N281="zákl. přenesená",J281,0)</f>
        <v>0</v>
      </c>
      <c r="BH281" s="143">
        <f>IF(N281="sníž. přenesená",J281,0)</f>
        <v>0</v>
      </c>
      <c r="BI281" s="143">
        <f>IF(N281="nulová",J281,0)</f>
        <v>0</v>
      </c>
      <c r="BJ281" s="16" t="s">
        <v>81</v>
      </c>
      <c r="BK281" s="143">
        <f>ROUND(I281*H281,2)</f>
        <v>0</v>
      </c>
      <c r="BL281" s="16" t="s">
        <v>165</v>
      </c>
      <c r="BM281" s="142" t="s">
        <v>483</v>
      </c>
    </row>
    <row r="282" spans="2:65" s="12" customFormat="1" x14ac:dyDescent="0.2">
      <c r="B282" s="147"/>
      <c r="D282" s="144" t="s">
        <v>183</v>
      </c>
      <c r="E282" s="148" t="s">
        <v>1</v>
      </c>
      <c r="F282" s="149" t="s">
        <v>474</v>
      </c>
      <c r="H282" s="150">
        <v>87.938999999999993</v>
      </c>
      <c r="L282" s="147"/>
      <c r="M282" s="151"/>
      <c r="T282" s="152"/>
      <c r="X282" s="11"/>
      <c r="Y282" s="11"/>
      <c r="Z282" s="11"/>
      <c r="AT282" s="148" t="s">
        <v>183</v>
      </c>
      <c r="AU282" s="148" t="s">
        <v>83</v>
      </c>
      <c r="AV282" s="12" t="s">
        <v>83</v>
      </c>
      <c r="AW282" s="12" t="s">
        <v>30</v>
      </c>
      <c r="AX282" s="12" t="s">
        <v>74</v>
      </c>
      <c r="AY282" s="148" t="s">
        <v>157</v>
      </c>
    </row>
    <row r="283" spans="2:65" s="12" customFormat="1" x14ac:dyDescent="0.2">
      <c r="B283" s="147"/>
      <c r="D283" s="144" t="s">
        <v>183</v>
      </c>
      <c r="E283" s="148" t="s">
        <v>1</v>
      </c>
      <c r="F283" s="149" t="s">
        <v>475</v>
      </c>
      <c r="H283" s="150">
        <v>17.588000000000001</v>
      </c>
      <c r="L283" s="147"/>
      <c r="M283" s="151"/>
      <c r="T283" s="152"/>
      <c r="X283" s="11"/>
      <c r="Y283" s="11"/>
      <c r="Z283" s="11"/>
      <c r="AT283" s="148" t="s">
        <v>183</v>
      </c>
      <c r="AU283" s="148" t="s">
        <v>83</v>
      </c>
      <c r="AV283" s="12" t="s">
        <v>83</v>
      </c>
      <c r="AW283" s="12" t="s">
        <v>30</v>
      </c>
      <c r="AX283" s="12" t="s">
        <v>74</v>
      </c>
      <c r="AY283" s="148" t="s">
        <v>157</v>
      </c>
    </row>
    <row r="284" spans="2:65" s="13" customFormat="1" x14ac:dyDescent="0.2">
      <c r="B284" s="153"/>
      <c r="D284" s="144" t="s">
        <v>183</v>
      </c>
      <c r="E284" s="154" t="s">
        <v>1</v>
      </c>
      <c r="F284" s="155" t="s">
        <v>185</v>
      </c>
      <c r="H284" s="156">
        <v>105.527</v>
      </c>
      <c r="L284" s="153"/>
      <c r="M284" s="157"/>
      <c r="T284" s="158"/>
      <c r="X284" s="11"/>
      <c r="Y284" s="11"/>
      <c r="Z284" s="11"/>
      <c r="AT284" s="154" t="s">
        <v>183</v>
      </c>
      <c r="AU284" s="154" t="s">
        <v>83</v>
      </c>
      <c r="AV284" s="13" t="s">
        <v>165</v>
      </c>
      <c r="AW284" s="13" t="s">
        <v>30</v>
      </c>
      <c r="AX284" s="13" t="s">
        <v>81</v>
      </c>
      <c r="AY284" s="154" t="s">
        <v>157</v>
      </c>
    </row>
    <row r="285" spans="2:65" s="1" customFormat="1" ht="16.5" customHeight="1" x14ac:dyDescent="0.2">
      <c r="B285" s="131"/>
      <c r="C285" s="132">
        <v>94</v>
      </c>
      <c r="D285" s="132" t="s">
        <v>160</v>
      </c>
      <c r="E285" s="133" t="s">
        <v>485</v>
      </c>
      <c r="F285" s="134" t="s">
        <v>486</v>
      </c>
      <c r="G285" s="135" t="s">
        <v>178</v>
      </c>
      <c r="H285" s="136">
        <v>105.527</v>
      </c>
      <c r="I285" s="137"/>
      <c r="J285" s="137">
        <f>ROUND(I285*H285,2)</f>
        <v>0</v>
      </c>
      <c r="K285" s="134" t="s">
        <v>172</v>
      </c>
      <c r="L285" s="28"/>
      <c r="M285" s="138" t="s">
        <v>1</v>
      </c>
      <c r="N285" s="139" t="s">
        <v>39</v>
      </c>
      <c r="O285" s="140">
        <v>8.9999999999999993E-3</v>
      </c>
      <c r="P285" s="140">
        <f>O285*H285</f>
        <v>0.94974299999999989</v>
      </c>
      <c r="Q285" s="140">
        <v>0</v>
      </c>
      <c r="R285" s="140">
        <f>Q285*H285</f>
        <v>0</v>
      </c>
      <c r="S285" s="140">
        <v>0</v>
      </c>
      <c r="T285" s="141">
        <f>S285*H285</f>
        <v>0</v>
      </c>
      <c r="V285" s="1" t="s">
        <v>1483</v>
      </c>
      <c r="X285" s="11"/>
      <c r="Y285" s="11"/>
      <c r="Z285" s="11"/>
      <c r="AR285" s="142" t="s">
        <v>165</v>
      </c>
      <c r="AT285" s="142" t="s">
        <v>160</v>
      </c>
      <c r="AU285" s="142" t="s">
        <v>83</v>
      </c>
      <c r="AY285" s="16" t="s">
        <v>157</v>
      </c>
      <c r="BE285" s="143">
        <f>IF(N285="základní",J285,0)</f>
        <v>0</v>
      </c>
      <c r="BF285" s="143">
        <f>IF(N285="snížená",J285,0)</f>
        <v>0</v>
      </c>
      <c r="BG285" s="143">
        <f>IF(N285="zákl. přenesená",J285,0)</f>
        <v>0</v>
      </c>
      <c r="BH285" s="143">
        <f>IF(N285="sníž. přenesená",J285,0)</f>
        <v>0</v>
      </c>
      <c r="BI285" s="143">
        <f>IF(N285="nulová",J285,0)</f>
        <v>0</v>
      </c>
      <c r="BJ285" s="16" t="s">
        <v>81</v>
      </c>
      <c r="BK285" s="143">
        <f>ROUND(I285*H285,2)</f>
        <v>0</v>
      </c>
      <c r="BL285" s="16" t="s">
        <v>165</v>
      </c>
      <c r="BM285" s="142" t="s">
        <v>487</v>
      </c>
    </row>
    <row r="286" spans="2:65" s="12" customFormat="1" x14ac:dyDescent="0.2">
      <c r="B286" s="147"/>
      <c r="D286" s="144" t="s">
        <v>183</v>
      </c>
      <c r="E286" s="148" t="s">
        <v>1</v>
      </c>
      <c r="F286" s="149" t="s">
        <v>474</v>
      </c>
      <c r="H286" s="150">
        <v>87.938999999999993</v>
      </c>
      <c r="L286" s="147"/>
      <c r="M286" s="151"/>
      <c r="T286" s="152"/>
      <c r="X286" s="11"/>
      <c r="Y286" s="11"/>
      <c r="Z286" s="11"/>
      <c r="AT286" s="148" t="s">
        <v>183</v>
      </c>
      <c r="AU286" s="148" t="s">
        <v>83</v>
      </c>
      <c r="AV286" s="12" t="s">
        <v>83</v>
      </c>
      <c r="AW286" s="12" t="s">
        <v>30</v>
      </c>
      <c r="AX286" s="12" t="s">
        <v>74</v>
      </c>
      <c r="AY286" s="148" t="s">
        <v>157</v>
      </c>
    </row>
    <row r="287" spans="2:65" s="12" customFormat="1" x14ac:dyDescent="0.2">
      <c r="B287" s="147"/>
      <c r="D287" s="144" t="s">
        <v>183</v>
      </c>
      <c r="E287" s="148" t="s">
        <v>1</v>
      </c>
      <c r="F287" s="149" t="s">
        <v>475</v>
      </c>
      <c r="H287" s="150">
        <v>17.588000000000001</v>
      </c>
      <c r="L287" s="147"/>
      <c r="M287" s="151"/>
      <c r="T287" s="152"/>
      <c r="X287" s="11"/>
      <c r="Y287" s="11"/>
      <c r="Z287" s="11"/>
      <c r="AT287" s="148" t="s">
        <v>183</v>
      </c>
      <c r="AU287" s="148" t="s">
        <v>83</v>
      </c>
      <c r="AV287" s="12" t="s">
        <v>83</v>
      </c>
      <c r="AW287" s="12" t="s">
        <v>30</v>
      </c>
      <c r="AX287" s="12" t="s">
        <v>74</v>
      </c>
      <c r="AY287" s="148" t="s">
        <v>157</v>
      </c>
    </row>
    <row r="288" spans="2:65" s="13" customFormat="1" x14ac:dyDescent="0.2">
      <c r="B288" s="153"/>
      <c r="D288" s="144" t="s">
        <v>183</v>
      </c>
      <c r="E288" s="154" t="s">
        <v>1</v>
      </c>
      <c r="F288" s="155" t="s">
        <v>185</v>
      </c>
      <c r="H288" s="156">
        <v>105.527</v>
      </c>
      <c r="L288" s="153"/>
      <c r="M288" s="157"/>
      <c r="T288" s="158"/>
      <c r="X288" s="11"/>
      <c r="Y288" s="11"/>
      <c r="Z288" s="11"/>
      <c r="AT288" s="154" t="s">
        <v>183</v>
      </c>
      <c r="AU288" s="154" t="s">
        <v>83</v>
      </c>
      <c r="AV288" s="13" t="s">
        <v>165</v>
      </c>
      <c r="AW288" s="13" t="s">
        <v>30</v>
      </c>
      <c r="AX288" s="13" t="s">
        <v>81</v>
      </c>
      <c r="AY288" s="154" t="s">
        <v>157</v>
      </c>
    </row>
    <row r="289" spans="2:65" s="1" customFormat="1" ht="16.5" customHeight="1" x14ac:dyDescent="0.2">
      <c r="B289" s="131"/>
      <c r="C289" s="132">
        <v>95</v>
      </c>
      <c r="D289" s="132" t="s">
        <v>160</v>
      </c>
      <c r="E289" s="133" t="s">
        <v>488</v>
      </c>
      <c r="F289" s="134" t="s">
        <v>489</v>
      </c>
      <c r="G289" s="135" t="s">
        <v>178</v>
      </c>
      <c r="H289" s="136">
        <v>3165.81</v>
      </c>
      <c r="I289" s="137"/>
      <c r="J289" s="137">
        <f>ROUND(I289*H289,2)</f>
        <v>0</v>
      </c>
      <c r="K289" s="134" t="s">
        <v>172</v>
      </c>
      <c r="L289" s="28"/>
      <c r="M289" s="138" t="s">
        <v>1</v>
      </c>
      <c r="N289" s="139" t="s">
        <v>39</v>
      </c>
      <c r="O289" s="140">
        <v>8.9999999999999993E-3</v>
      </c>
      <c r="P289" s="140">
        <f>O289*H289</f>
        <v>28.492289999999997</v>
      </c>
      <c r="Q289" s="140">
        <v>0</v>
      </c>
      <c r="R289" s="140">
        <f>Q289*H289</f>
        <v>0</v>
      </c>
      <c r="S289" s="140">
        <v>0</v>
      </c>
      <c r="T289" s="141">
        <f>S289*H289</f>
        <v>0</v>
      </c>
      <c r="V289" s="1" t="s">
        <v>1483</v>
      </c>
      <c r="X289" s="11"/>
      <c r="Y289" s="11"/>
      <c r="Z289" s="11"/>
      <c r="AR289" s="142" t="s">
        <v>165</v>
      </c>
      <c r="AT289" s="142" t="s">
        <v>160</v>
      </c>
      <c r="AU289" s="142" t="s">
        <v>83</v>
      </c>
      <c r="AY289" s="16" t="s">
        <v>157</v>
      </c>
      <c r="BE289" s="143">
        <f>IF(N289="základní",J289,0)</f>
        <v>0</v>
      </c>
      <c r="BF289" s="143">
        <f>IF(N289="snížená",J289,0)</f>
        <v>0</v>
      </c>
      <c r="BG289" s="143">
        <f>IF(N289="zákl. přenesená",J289,0)</f>
        <v>0</v>
      </c>
      <c r="BH289" s="143">
        <f>IF(N289="sníž. přenesená",J289,0)</f>
        <v>0</v>
      </c>
      <c r="BI289" s="143">
        <f>IF(N289="nulová",J289,0)</f>
        <v>0</v>
      </c>
      <c r="BJ289" s="16" t="s">
        <v>81</v>
      </c>
      <c r="BK289" s="143">
        <f>ROUND(I289*H289,2)</f>
        <v>0</v>
      </c>
      <c r="BL289" s="16" t="s">
        <v>165</v>
      </c>
      <c r="BM289" s="142" t="s">
        <v>490</v>
      </c>
    </row>
    <row r="290" spans="2:65" s="12" customFormat="1" x14ac:dyDescent="0.2">
      <c r="B290" s="147"/>
      <c r="D290" s="144" t="s">
        <v>183</v>
      </c>
      <c r="F290" s="149" t="s">
        <v>480</v>
      </c>
      <c r="H290" s="150">
        <v>3165.81</v>
      </c>
      <c r="L290" s="147"/>
      <c r="M290" s="151"/>
      <c r="T290" s="152"/>
      <c r="X290" s="11"/>
      <c r="Y290" s="11"/>
      <c r="Z290" s="11"/>
      <c r="AT290" s="148" t="s">
        <v>183</v>
      </c>
      <c r="AU290" s="148" t="s">
        <v>83</v>
      </c>
      <c r="AV290" s="12" t="s">
        <v>83</v>
      </c>
      <c r="AW290" s="12" t="s">
        <v>3</v>
      </c>
      <c r="AX290" s="12" t="s">
        <v>81</v>
      </c>
      <c r="AY290" s="148" t="s">
        <v>157</v>
      </c>
    </row>
    <row r="291" spans="2:65" s="1" customFormat="1" ht="16.5" customHeight="1" x14ac:dyDescent="0.2">
      <c r="B291" s="131"/>
      <c r="C291" s="132">
        <v>96</v>
      </c>
      <c r="D291" s="132" t="s">
        <v>160</v>
      </c>
      <c r="E291" s="133" t="s">
        <v>492</v>
      </c>
      <c r="F291" s="134" t="s">
        <v>493</v>
      </c>
      <c r="G291" s="135" t="s">
        <v>178</v>
      </c>
      <c r="H291" s="136">
        <v>105.527</v>
      </c>
      <c r="I291" s="137"/>
      <c r="J291" s="137">
        <f>ROUND(I291*H291,2)</f>
        <v>0</v>
      </c>
      <c r="K291" s="134" t="s">
        <v>172</v>
      </c>
      <c r="L291" s="28"/>
      <c r="M291" s="138" t="s">
        <v>1</v>
      </c>
      <c r="N291" s="139" t="s">
        <v>39</v>
      </c>
      <c r="O291" s="140">
        <v>8.9999999999999993E-3</v>
      </c>
      <c r="P291" s="140">
        <f>O291*H291</f>
        <v>0.94974299999999989</v>
      </c>
      <c r="Q291" s="140">
        <v>0</v>
      </c>
      <c r="R291" s="140">
        <f>Q291*H291</f>
        <v>0</v>
      </c>
      <c r="S291" s="140">
        <v>0</v>
      </c>
      <c r="T291" s="141">
        <f>S291*H291</f>
        <v>0</v>
      </c>
      <c r="V291" s="1" t="s">
        <v>1483</v>
      </c>
      <c r="X291" s="11"/>
      <c r="Y291" s="11"/>
      <c r="Z291" s="11"/>
      <c r="AR291" s="142" t="s">
        <v>165</v>
      </c>
      <c r="AT291" s="142" t="s">
        <v>160</v>
      </c>
      <c r="AU291" s="142" t="s">
        <v>83</v>
      </c>
      <c r="AY291" s="16" t="s">
        <v>157</v>
      </c>
      <c r="BE291" s="143">
        <f>IF(N291="základní",J291,0)</f>
        <v>0</v>
      </c>
      <c r="BF291" s="143">
        <f>IF(N291="snížená",J291,0)</f>
        <v>0</v>
      </c>
      <c r="BG291" s="143">
        <f>IF(N291="zákl. přenesená",J291,0)</f>
        <v>0</v>
      </c>
      <c r="BH291" s="143">
        <f>IF(N291="sníž. přenesená",J291,0)</f>
        <v>0</v>
      </c>
      <c r="BI291" s="143">
        <f>IF(N291="nulová",J291,0)</f>
        <v>0</v>
      </c>
      <c r="BJ291" s="16" t="s">
        <v>81</v>
      </c>
      <c r="BK291" s="143">
        <f>ROUND(I291*H291,2)</f>
        <v>0</v>
      </c>
      <c r="BL291" s="16" t="s">
        <v>165</v>
      </c>
      <c r="BM291" s="142" t="s">
        <v>494</v>
      </c>
    </row>
    <row r="292" spans="2:65" s="12" customFormat="1" x14ac:dyDescent="0.2">
      <c r="B292" s="147"/>
      <c r="D292" s="144" t="s">
        <v>183</v>
      </c>
      <c r="E292" s="148" t="s">
        <v>1</v>
      </c>
      <c r="F292" s="149" t="s">
        <v>474</v>
      </c>
      <c r="H292" s="150">
        <v>87.938999999999993</v>
      </c>
      <c r="L292" s="147"/>
      <c r="M292" s="151"/>
      <c r="T292" s="152"/>
      <c r="X292" s="11"/>
      <c r="Y292" s="11"/>
      <c r="Z292" s="11"/>
      <c r="AT292" s="148" t="s">
        <v>183</v>
      </c>
      <c r="AU292" s="148" t="s">
        <v>83</v>
      </c>
      <c r="AV292" s="12" t="s">
        <v>83</v>
      </c>
      <c r="AW292" s="12" t="s">
        <v>30</v>
      </c>
      <c r="AX292" s="12" t="s">
        <v>74</v>
      </c>
      <c r="AY292" s="148" t="s">
        <v>157</v>
      </c>
    </row>
    <row r="293" spans="2:65" s="12" customFormat="1" x14ac:dyDescent="0.2">
      <c r="B293" s="147"/>
      <c r="D293" s="144" t="s">
        <v>183</v>
      </c>
      <c r="E293" s="148" t="s">
        <v>1</v>
      </c>
      <c r="F293" s="149" t="s">
        <v>475</v>
      </c>
      <c r="H293" s="150">
        <v>17.588000000000001</v>
      </c>
      <c r="L293" s="147"/>
      <c r="M293" s="151"/>
      <c r="T293" s="152"/>
      <c r="X293" s="11"/>
      <c r="Y293" s="11"/>
      <c r="Z293" s="11"/>
      <c r="AT293" s="148" t="s">
        <v>183</v>
      </c>
      <c r="AU293" s="148" t="s">
        <v>83</v>
      </c>
      <c r="AV293" s="12" t="s">
        <v>83</v>
      </c>
      <c r="AW293" s="12" t="s">
        <v>30</v>
      </c>
      <c r="AX293" s="12" t="s">
        <v>74</v>
      </c>
      <c r="AY293" s="148" t="s">
        <v>157</v>
      </c>
    </row>
    <row r="294" spans="2:65" s="13" customFormat="1" x14ac:dyDescent="0.2">
      <c r="B294" s="153"/>
      <c r="D294" s="144" t="s">
        <v>183</v>
      </c>
      <c r="E294" s="154" t="s">
        <v>1</v>
      </c>
      <c r="F294" s="155" t="s">
        <v>185</v>
      </c>
      <c r="H294" s="156">
        <v>105.527</v>
      </c>
      <c r="L294" s="153"/>
      <c r="M294" s="157"/>
      <c r="T294" s="158"/>
      <c r="X294" s="11"/>
      <c r="Y294" s="11"/>
      <c r="Z294" s="11"/>
      <c r="AT294" s="154" t="s">
        <v>183</v>
      </c>
      <c r="AU294" s="154" t="s">
        <v>83</v>
      </c>
      <c r="AV294" s="13" t="s">
        <v>165</v>
      </c>
      <c r="AW294" s="13" t="s">
        <v>30</v>
      </c>
      <c r="AX294" s="13" t="s">
        <v>81</v>
      </c>
      <c r="AY294" s="154" t="s">
        <v>157</v>
      </c>
    </row>
    <row r="295" spans="2:65" s="1" customFormat="1" ht="21.75" customHeight="1" x14ac:dyDescent="0.2">
      <c r="B295" s="131"/>
      <c r="C295" s="132">
        <v>115</v>
      </c>
      <c r="D295" s="132" t="s">
        <v>160</v>
      </c>
      <c r="E295" s="133" t="s">
        <v>176</v>
      </c>
      <c r="F295" s="134" t="s">
        <v>177</v>
      </c>
      <c r="G295" s="135" t="s">
        <v>178</v>
      </c>
      <c r="H295" s="136">
        <v>36.28</v>
      </c>
      <c r="I295" s="137"/>
      <c r="J295" s="137">
        <f t="shared" ref="J295:J300" si="0">ROUND(I295*H295,2)</f>
        <v>0</v>
      </c>
      <c r="K295" s="134" t="s">
        <v>172</v>
      </c>
      <c r="L295" s="28"/>
      <c r="M295" s="138" t="s">
        <v>1</v>
      </c>
      <c r="N295" s="139" t="s">
        <v>39</v>
      </c>
      <c r="O295" s="140">
        <v>0.105</v>
      </c>
      <c r="P295" s="140">
        <f t="shared" ref="P295:P300" si="1">O295*H295</f>
        <v>3.8094000000000001</v>
      </c>
      <c r="Q295" s="140">
        <v>1.2999999999999999E-4</v>
      </c>
      <c r="R295" s="140">
        <f t="shared" ref="R295:R300" si="2">Q295*H295</f>
        <v>4.7163999999999999E-3</v>
      </c>
      <c r="S295" s="140">
        <v>0</v>
      </c>
      <c r="T295" s="141">
        <f t="shared" ref="T295:T300" si="3">S295*H295</f>
        <v>0</v>
      </c>
      <c r="V295" s="1" t="s">
        <v>1481</v>
      </c>
      <c r="X295" s="11"/>
      <c r="Y295" s="11"/>
      <c r="Z295" s="11"/>
      <c r="AR295" s="142" t="s">
        <v>165</v>
      </c>
      <c r="AT295" s="142" t="s">
        <v>160</v>
      </c>
      <c r="AU295" s="142" t="s">
        <v>83</v>
      </c>
      <c r="AY295" s="16" t="s">
        <v>157</v>
      </c>
      <c r="BE295" s="143">
        <f t="shared" ref="BE295:BE300" si="4">IF(N295="základní",J295,0)</f>
        <v>0</v>
      </c>
      <c r="BF295" s="143">
        <f t="shared" ref="BF295:BF300" si="5">IF(N295="snížená",J295,0)</f>
        <v>0</v>
      </c>
      <c r="BG295" s="143">
        <f t="shared" ref="BG295:BG300" si="6">IF(N295="zákl. přenesená",J295,0)</f>
        <v>0</v>
      </c>
      <c r="BH295" s="143">
        <f t="shared" ref="BH295:BH300" si="7">IF(N295="sníž. přenesená",J295,0)</f>
        <v>0</v>
      </c>
      <c r="BI295" s="143">
        <f t="shared" ref="BI295:BI300" si="8">IF(N295="nulová",J295,0)</f>
        <v>0</v>
      </c>
      <c r="BJ295" s="16" t="s">
        <v>81</v>
      </c>
      <c r="BK295" s="143">
        <f t="shared" ref="BK295:BK300" si="9">ROUND(I295*H295,2)</f>
        <v>0</v>
      </c>
      <c r="BL295" s="16" t="s">
        <v>165</v>
      </c>
      <c r="BM295" s="142" t="s">
        <v>495</v>
      </c>
    </row>
    <row r="296" spans="2:65" s="1" customFormat="1" ht="16.5" customHeight="1" x14ac:dyDescent="0.2">
      <c r="B296" s="131"/>
      <c r="C296" s="132" t="s">
        <v>1479</v>
      </c>
      <c r="D296" s="132" t="s">
        <v>160</v>
      </c>
      <c r="E296" s="133" t="s">
        <v>497</v>
      </c>
      <c r="F296" s="134" t="s">
        <v>498</v>
      </c>
      <c r="G296" s="135" t="s">
        <v>178</v>
      </c>
      <c r="H296" s="136">
        <v>46.933</v>
      </c>
      <c r="I296" s="137"/>
      <c r="J296" s="137">
        <f t="shared" si="0"/>
        <v>0</v>
      </c>
      <c r="K296" s="134" t="s">
        <v>172</v>
      </c>
      <c r="L296" s="28"/>
      <c r="M296" s="138" t="s">
        <v>1</v>
      </c>
      <c r="N296" s="139" t="s">
        <v>39</v>
      </c>
      <c r="O296" s="140">
        <v>0.26300000000000001</v>
      </c>
      <c r="P296" s="140">
        <f t="shared" si="1"/>
        <v>12.343379000000001</v>
      </c>
      <c r="Q296" s="140">
        <v>3.0000000000000001E-5</v>
      </c>
      <c r="R296" s="140">
        <f t="shared" si="2"/>
        <v>1.40799E-3</v>
      </c>
      <c r="S296" s="140">
        <v>0</v>
      </c>
      <c r="T296" s="141">
        <f t="shared" si="3"/>
        <v>0</v>
      </c>
      <c r="X296" s="11"/>
      <c r="Y296" s="11"/>
      <c r="Z296" s="11"/>
      <c r="AR296" s="142" t="s">
        <v>165</v>
      </c>
      <c r="AT296" s="142" t="s">
        <v>160</v>
      </c>
      <c r="AU296" s="142" t="s">
        <v>83</v>
      </c>
      <c r="AY296" s="16" t="s">
        <v>157</v>
      </c>
      <c r="BE296" s="143">
        <f t="shared" si="4"/>
        <v>0</v>
      </c>
      <c r="BF296" s="143">
        <f t="shared" si="5"/>
        <v>0</v>
      </c>
      <c r="BG296" s="143">
        <f t="shared" si="6"/>
        <v>0</v>
      </c>
      <c r="BH296" s="143">
        <f t="shared" si="7"/>
        <v>0</v>
      </c>
      <c r="BI296" s="143">
        <f t="shared" si="8"/>
        <v>0</v>
      </c>
      <c r="BJ296" s="16" t="s">
        <v>81</v>
      </c>
      <c r="BK296" s="143">
        <f t="shared" si="9"/>
        <v>0</v>
      </c>
      <c r="BL296" s="16" t="s">
        <v>165</v>
      </c>
      <c r="BM296" s="142" t="s">
        <v>499</v>
      </c>
    </row>
    <row r="297" spans="2:65" s="1" customFormat="1" ht="16.5" customHeight="1" x14ac:dyDescent="0.2">
      <c r="B297" s="131"/>
      <c r="C297" s="132" t="s">
        <v>1479</v>
      </c>
      <c r="D297" s="132" t="s">
        <v>160</v>
      </c>
      <c r="E297" s="133" t="s">
        <v>500</v>
      </c>
      <c r="F297" s="134" t="s">
        <v>501</v>
      </c>
      <c r="G297" s="135" t="s">
        <v>178</v>
      </c>
      <c r="H297" s="136">
        <v>8.6159999999999997</v>
      </c>
      <c r="I297" s="137"/>
      <c r="J297" s="137">
        <f t="shared" si="0"/>
        <v>0</v>
      </c>
      <c r="K297" s="134" t="s">
        <v>172</v>
      </c>
      <c r="L297" s="28"/>
      <c r="M297" s="138" t="s">
        <v>1</v>
      </c>
      <c r="N297" s="139" t="s">
        <v>39</v>
      </c>
      <c r="O297" s="140">
        <v>0.28000000000000003</v>
      </c>
      <c r="P297" s="140">
        <f t="shared" si="1"/>
        <v>2.41248</v>
      </c>
      <c r="Q297" s="140">
        <v>5.4400000000000004E-3</v>
      </c>
      <c r="R297" s="140">
        <f t="shared" si="2"/>
        <v>4.6871040000000003E-2</v>
      </c>
      <c r="S297" s="140">
        <v>0</v>
      </c>
      <c r="T297" s="141">
        <f t="shared" si="3"/>
        <v>0</v>
      </c>
      <c r="X297" s="11"/>
      <c r="Y297" s="11"/>
      <c r="Z297" s="11"/>
      <c r="AR297" s="142" t="s">
        <v>165</v>
      </c>
      <c r="AT297" s="142" t="s">
        <v>160</v>
      </c>
      <c r="AU297" s="142" t="s">
        <v>83</v>
      </c>
      <c r="AY297" s="16" t="s">
        <v>157</v>
      </c>
      <c r="BE297" s="143">
        <f t="shared" si="4"/>
        <v>0</v>
      </c>
      <c r="BF297" s="143">
        <f t="shared" si="5"/>
        <v>0</v>
      </c>
      <c r="BG297" s="143">
        <f t="shared" si="6"/>
        <v>0</v>
      </c>
      <c r="BH297" s="143">
        <f t="shared" si="7"/>
        <v>0</v>
      </c>
      <c r="BI297" s="143">
        <f t="shared" si="8"/>
        <v>0</v>
      </c>
      <c r="BJ297" s="16" t="s">
        <v>81</v>
      </c>
      <c r="BK297" s="143">
        <f t="shared" si="9"/>
        <v>0</v>
      </c>
      <c r="BL297" s="16" t="s">
        <v>165</v>
      </c>
      <c r="BM297" s="142" t="s">
        <v>502</v>
      </c>
    </row>
    <row r="298" spans="2:65" s="1" customFormat="1" ht="16.5" customHeight="1" x14ac:dyDescent="0.2">
      <c r="B298" s="131"/>
      <c r="C298" s="132" t="s">
        <v>1479</v>
      </c>
      <c r="D298" s="132" t="s">
        <v>160</v>
      </c>
      <c r="E298" s="133" t="s">
        <v>504</v>
      </c>
      <c r="F298" s="134" t="s">
        <v>505</v>
      </c>
      <c r="G298" s="135" t="s">
        <v>336</v>
      </c>
      <c r="H298" s="136">
        <v>1</v>
      </c>
      <c r="I298" s="137"/>
      <c r="J298" s="137">
        <f t="shared" si="0"/>
        <v>0</v>
      </c>
      <c r="K298" s="134" t="s">
        <v>172</v>
      </c>
      <c r="L298" s="28"/>
      <c r="M298" s="138" t="s">
        <v>1</v>
      </c>
      <c r="N298" s="139" t="s">
        <v>39</v>
      </c>
      <c r="O298" s="140">
        <v>0.29899999999999999</v>
      </c>
      <c r="P298" s="140">
        <f t="shared" si="1"/>
        <v>0.29899999999999999</v>
      </c>
      <c r="Q298" s="140">
        <v>1.8000000000000001E-4</v>
      </c>
      <c r="R298" s="140">
        <f t="shared" si="2"/>
        <v>1.8000000000000001E-4</v>
      </c>
      <c r="S298" s="140">
        <v>0</v>
      </c>
      <c r="T298" s="141">
        <f t="shared" si="3"/>
        <v>0</v>
      </c>
      <c r="X298" s="11"/>
      <c r="Y298" s="11"/>
      <c r="Z298" s="11"/>
      <c r="AR298" s="142" t="s">
        <v>165</v>
      </c>
      <c r="AT298" s="142" t="s">
        <v>160</v>
      </c>
      <c r="AU298" s="142" t="s">
        <v>83</v>
      </c>
      <c r="AY298" s="16" t="s">
        <v>157</v>
      </c>
      <c r="BE298" s="143">
        <f t="shared" si="4"/>
        <v>0</v>
      </c>
      <c r="BF298" s="143">
        <f t="shared" si="5"/>
        <v>0</v>
      </c>
      <c r="BG298" s="143">
        <f t="shared" si="6"/>
        <v>0</v>
      </c>
      <c r="BH298" s="143">
        <f t="shared" si="7"/>
        <v>0</v>
      </c>
      <c r="BI298" s="143">
        <f t="shared" si="8"/>
        <v>0</v>
      </c>
      <c r="BJ298" s="16" t="s">
        <v>81</v>
      </c>
      <c r="BK298" s="143">
        <f t="shared" si="9"/>
        <v>0</v>
      </c>
      <c r="BL298" s="16" t="s">
        <v>165</v>
      </c>
      <c r="BM298" s="142" t="s">
        <v>506</v>
      </c>
    </row>
    <row r="299" spans="2:65" s="1" customFormat="1" ht="16.5" customHeight="1" x14ac:dyDescent="0.2">
      <c r="B299" s="131"/>
      <c r="C299" s="162" t="s">
        <v>1479</v>
      </c>
      <c r="D299" s="162" t="s">
        <v>281</v>
      </c>
      <c r="E299" s="163" t="s">
        <v>507</v>
      </c>
      <c r="F299" s="164" t="s">
        <v>508</v>
      </c>
      <c r="G299" s="165" t="s">
        <v>336</v>
      </c>
      <c r="H299" s="166">
        <v>1</v>
      </c>
      <c r="I299" s="167"/>
      <c r="J299" s="167">
        <f t="shared" si="0"/>
        <v>0</v>
      </c>
      <c r="K299" s="164" t="s">
        <v>172</v>
      </c>
      <c r="L299" s="168"/>
      <c r="M299" s="169" t="s">
        <v>1</v>
      </c>
      <c r="N299" s="170" t="s">
        <v>39</v>
      </c>
      <c r="O299" s="140">
        <v>0</v>
      </c>
      <c r="P299" s="140">
        <f t="shared" si="1"/>
        <v>0</v>
      </c>
      <c r="Q299" s="140">
        <v>1.2E-2</v>
      </c>
      <c r="R299" s="140">
        <f t="shared" si="2"/>
        <v>1.2E-2</v>
      </c>
      <c r="S299" s="140">
        <v>0</v>
      </c>
      <c r="T299" s="141">
        <f t="shared" si="3"/>
        <v>0</v>
      </c>
      <c r="X299" s="11"/>
      <c r="Y299" s="11"/>
      <c r="Z299" s="11"/>
      <c r="AR299" s="142" t="s">
        <v>158</v>
      </c>
      <c r="AT299" s="142" t="s">
        <v>281</v>
      </c>
      <c r="AU299" s="142" t="s">
        <v>83</v>
      </c>
      <c r="AY299" s="16" t="s">
        <v>157</v>
      </c>
      <c r="BE299" s="143">
        <f t="shared" si="4"/>
        <v>0</v>
      </c>
      <c r="BF299" s="143">
        <f t="shared" si="5"/>
        <v>0</v>
      </c>
      <c r="BG299" s="143">
        <f t="shared" si="6"/>
        <v>0</v>
      </c>
      <c r="BH299" s="143">
        <f t="shared" si="7"/>
        <v>0</v>
      </c>
      <c r="BI299" s="143">
        <f t="shared" si="8"/>
        <v>0</v>
      </c>
      <c r="BJ299" s="16" t="s">
        <v>81</v>
      </c>
      <c r="BK299" s="143">
        <f t="shared" si="9"/>
        <v>0</v>
      </c>
      <c r="BL299" s="16" t="s">
        <v>165</v>
      </c>
      <c r="BM299" s="142" t="s">
        <v>509</v>
      </c>
    </row>
    <row r="300" spans="2:65" s="1" customFormat="1" ht="16.5" customHeight="1" x14ac:dyDescent="0.2">
      <c r="B300" s="131"/>
      <c r="C300" s="132" t="s">
        <v>1479</v>
      </c>
      <c r="D300" s="132" t="s">
        <v>160</v>
      </c>
      <c r="E300" s="133" t="s">
        <v>511</v>
      </c>
      <c r="F300" s="134" t="s">
        <v>512</v>
      </c>
      <c r="G300" s="135" t="s">
        <v>336</v>
      </c>
      <c r="H300" s="136">
        <v>5</v>
      </c>
      <c r="I300" s="137"/>
      <c r="J300" s="137">
        <f t="shared" si="0"/>
        <v>0</v>
      </c>
      <c r="K300" s="134" t="s">
        <v>172</v>
      </c>
      <c r="L300" s="28"/>
      <c r="M300" s="138" t="s">
        <v>1</v>
      </c>
      <c r="N300" s="139" t="s">
        <v>39</v>
      </c>
      <c r="O300" s="140">
        <v>0.25</v>
      </c>
      <c r="P300" s="140">
        <f t="shared" si="1"/>
        <v>1.25</v>
      </c>
      <c r="Q300" s="140">
        <v>2.3000000000000001E-4</v>
      </c>
      <c r="R300" s="140">
        <f t="shared" si="2"/>
        <v>1.15E-3</v>
      </c>
      <c r="S300" s="140">
        <v>0</v>
      </c>
      <c r="T300" s="141">
        <f t="shared" si="3"/>
        <v>0</v>
      </c>
      <c r="X300" s="11"/>
      <c r="Y300" s="11"/>
      <c r="Z300" s="11"/>
      <c r="AR300" s="142" t="s">
        <v>165</v>
      </c>
      <c r="AT300" s="142" t="s">
        <v>160</v>
      </c>
      <c r="AU300" s="142" t="s">
        <v>83</v>
      </c>
      <c r="AY300" s="16" t="s">
        <v>157</v>
      </c>
      <c r="BE300" s="143">
        <f t="shared" si="4"/>
        <v>0</v>
      </c>
      <c r="BF300" s="143">
        <f t="shared" si="5"/>
        <v>0</v>
      </c>
      <c r="BG300" s="143">
        <f t="shared" si="6"/>
        <v>0</v>
      </c>
      <c r="BH300" s="143">
        <f t="shared" si="7"/>
        <v>0</v>
      </c>
      <c r="BI300" s="143">
        <f t="shared" si="8"/>
        <v>0</v>
      </c>
      <c r="BJ300" s="16" t="s">
        <v>81</v>
      </c>
      <c r="BK300" s="143">
        <f t="shared" si="9"/>
        <v>0</v>
      </c>
      <c r="BL300" s="16" t="s">
        <v>165</v>
      </c>
      <c r="BM300" s="142" t="s">
        <v>513</v>
      </c>
    </row>
    <row r="301" spans="2:65" s="12" customFormat="1" x14ac:dyDescent="0.2">
      <c r="B301" s="147"/>
      <c r="D301" s="144" t="s">
        <v>183</v>
      </c>
      <c r="E301" s="148" t="s">
        <v>1</v>
      </c>
      <c r="F301" s="149" t="s">
        <v>514</v>
      </c>
      <c r="H301" s="150">
        <v>5</v>
      </c>
      <c r="L301" s="147"/>
      <c r="M301" s="151"/>
      <c r="T301" s="152"/>
      <c r="X301" s="11"/>
      <c r="Y301" s="11"/>
      <c r="Z301" s="11"/>
      <c r="AT301" s="148" t="s">
        <v>183</v>
      </c>
      <c r="AU301" s="148" t="s">
        <v>83</v>
      </c>
      <c r="AV301" s="12" t="s">
        <v>83</v>
      </c>
      <c r="AW301" s="12" t="s">
        <v>30</v>
      </c>
      <c r="AX301" s="12" t="s">
        <v>74</v>
      </c>
      <c r="AY301" s="148" t="s">
        <v>157</v>
      </c>
    </row>
    <row r="302" spans="2:65" s="13" customFormat="1" x14ac:dyDescent="0.2">
      <c r="B302" s="153"/>
      <c r="D302" s="144" t="s">
        <v>183</v>
      </c>
      <c r="E302" s="154" t="s">
        <v>1</v>
      </c>
      <c r="F302" s="155" t="s">
        <v>185</v>
      </c>
      <c r="H302" s="156">
        <v>5</v>
      </c>
      <c r="L302" s="153"/>
      <c r="M302" s="157"/>
      <c r="T302" s="158"/>
      <c r="X302" s="11"/>
      <c r="Y302" s="11"/>
      <c r="Z302" s="11"/>
      <c r="AT302" s="154" t="s">
        <v>183</v>
      </c>
      <c r="AU302" s="154" t="s">
        <v>83</v>
      </c>
      <c r="AV302" s="13" t="s">
        <v>165</v>
      </c>
      <c r="AW302" s="13" t="s">
        <v>30</v>
      </c>
      <c r="AX302" s="13" t="s">
        <v>81</v>
      </c>
      <c r="AY302" s="154" t="s">
        <v>157</v>
      </c>
    </row>
    <row r="303" spans="2:65" s="1" customFormat="1" ht="16.5" customHeight="1" x14ac:dyDescent="0.2">
      <c r="B303" s="131"/>
      <c r="C303" s="162" t="s">
        <v>1479</v>
      </c>
      <c r="D303" s="162" t="s">
        <v>281</v>
      </c>
      <c r="E303" s="163" t="s">
        <v>515</v>
      </c>
      <c r="F303" s="164" t="s">
        <v>516</v>
      </c>
      <c r="G303" s="165" t="s">
        <v>336</v>
      </c>
      <c r="H303" s="166">
        <v>5</v>
      </c>
      <c r="I303" s="167"/>
      <c r="J303" s="167">
        <f>ROUND(I303*H303,2)</f>
        <v>0</v>
      </c>
      <c r="K303" s="164" t="s">
        <v>172</v>
      </c>
      <c r="L303" s="168"/>
      <c r="M303" s="169" t="s">
        <v>1</v>
      </c>
      <c r="N303" s="170" t="s">
        <v>39</v>
      </c>
      <c r="O303" s="140">
        <v>0</v>
      </c>
      <c r="P303" s="140">
        <f>O303*H303</f>
        <v>0</v>
      </c>
      <c r="Q303" s="140">
        <v>0</v>
      </c>
      <c r="R303" s="140">
        <f>Q303*H303</f>
        <v>0</v>
      </c>
      <c r="S303" s="140">
        <v>0</v>
      </c>
      <c r="T303" s="141">
        <f>S303*H303</f>
        <v>0</v>
      </c>
      <c r="X303" s="11"/>
      <c r="Y303" s="11"/>
      <c r="Z303" s="11"/>
      <c r="AR303" s="142" t="s">
        <v>158</v>
      </c>
      <c r="AT303" s="142" t="s">
        <v>281</v>
      </c>
      <c r="AU303" s="142" t="s">
        <v>83</v>
      </c>
      <c r="AY303" s="16" t="s">
        <v>157</v>
      </c>
      <c r="BE303" s="143">
        <f>IF(N303="základní",J303,0)</f>
        <v>0</v>
      </c>
      <c r="BF303" s="143">
        <f>IF(N303="snížená",J303,0)</f>
        <v>0</v>
      </c>
      <c r="BG303" s="143">
        <f>IF(N303="zákl. přenesená",J303,0)</f>
        <v>0</v>
      </c>
      <c r="BH303" s="143">
        <f>IF(N303="sníž. přenesená",J303,0)</f>
        <v>0</v>
      </c>
      <c r="BI303" s="143">
        <f>IF(N303="nulová",J303,0)</f>
        <v>0</v>
      </c>
      <c r="BJ303" s="16" t="s">
        <v>81</v>
      </c>
      <c r="BK303" s="143">
        <f>ROUND(I303*H303,2)</f>
        <v>0</v>
      </c>
      <c r="BL303" s="16" t="s">
        <v>165</v>
      </c>
      <c r="BM303" s="142" t="s">
        <v>517</v>
      </c>
    </row>
    <row r="304" spans="2:65" s="1" customFormat="1" ht="16.5" customHeight="1" x14ac:dyDescent="0.2">
      <c r="B304" s="131"/>
      <c r="C304" s="132" t="s">
        <v>518</v>
      </c>
      <c r="D304" s="132" t="s">
        <v>160</v>
      </c>
      <c r="E304" s="133" t="s">
        <v>519</v>
      </c>
      <c r="F304" s="134" t="s">
        <v>520</v>
      </c>
      <c r="G304" s="135" t="s">
        <v>222</v>
      </c>
      <c r="H304" s="136">
        <v>7.5</v>
      </c>
      <c r="I304" s="137"/>
      <c r="J304" s="137">
        <f>ROUND(I304*H304,2)</f>
        <v>0</v>
      </c>
      <c r="K304" s="134" t="s">
        <v>172</v>
      </c>
      <c r="L304" s="28"/>
      <c r="M304" s="138" t="s">
        <v>1</v>
      </c>
      <c r="N304" s="139" t="s">
        <v>39</v>
      </c>
      <c r="O304" s="140">
        <v>0.8</v>
      </c>
      <c r="P304" s="140">
        <f>O304*H304</f>
        <v>6</v>
      </c>
      <c r="Q304" s="140">
        <v>1.08E-3</v>
      </c>
      <c r="R304" s="140">
        <f>Q304*H304</f>
        <v>8.0999999999999996E-3</v>
      </c>
      <c r="S304" s="140">
        <v>8.5000000000000006E-3</v>
      </c>
      <c r="T304" s="141">
        <f>S304*H304</f>
        <v>6.3750000000000001E-2</v>
      </c>
      <c r="X304" s="11"/>
      <c r="Y304" s="11"/>
      <c r="Z304" s="11"/>
      <c r="AR304" s="142" t="s">
        <v>165</v>
      </c>
      <c r="AT304" s="142" t="s">
        <v>160</v>
      </c>
      <c r="AU304" s="142" t="s">
        <v>83</v>
      </c>
      <c r="AY304" s="16" t="s">
        <v>157</v>
      </c>
      <c r="BE304" s="143">
        <f>IF(N304="základní",J304,0)</f>
        <v>0</v>
      </c>
      <c r="BF304" s="143">
        <f>IF(N304="snížená",J304,0)</f>
        <v>0</v>
      </c>
      <c r="BG304" s="143">
        <f>IF(N304="zákl. přenesená",J304,0)</f>
        <v>0</v>
      </c>
      <c r="BH304" s="143">
        <f>IF(N304="sníž. přenesená",J304,0)</f>
        <v>0</v>
      </c>
      <c r="BI304" s="143">
        <f>IF(N304="nulová",J304,0)</f>
        <v>0</v>
      </c>
      <c r="BJ304" s="16" t="s">
        <v>81</v>
      </c>
      <c r="BK304" s="143">
        <f>ROUND(I304*H304,2)</f>
        <v>0</v>
      </c>
      <c r="BL304" s="16" t="s">
        <v>165</v>
      </c>
      <c r="BM304" s="142" t="s">
        <v>521</v>
      </c>
    </row>
    <row r="305" spans="2:65" s="12" customFormat="1" x14ac:dyDescent="0.2">
      <c r="B305" s="147"/>
      <c r="D305" s="144" t="s">
        <v>183</v>
      </c>
      <c r="E305" s="148" t="s">
        <v>1</v>
      </c>
      <c r="F305" s="149" t="s">
        <v>522</v>
      </c>
      <c r="H305" s="150">
        <v>7.5</v>
      </c>
      <c r="L305" s="147"/>
      <c r="M305" s="151"/>
      <c r="T305" s="152"/>
      <c r="V305" s="1"/>
      <c r="X305" s="11"/>
      <c r="Y305" s="11"/>
      <c r="Z305" s="11"/>
      <c r="AT305" s="148" t="s">
        <v>183</v>
      </c>
      <c r="AU305" s="148" t="s">
        <v>83</v>
      </c>
      <c r="AV305" s="12" t="s">
        <v>83</v>
      </c>
      <c r="AW305" s="12" t="s">
        <v>30</v>
      </c>
      <c r="AX305" s="12" t="s">
        <v>74</v>
      </c>
      <c r="AY305" s="148" t="s">
        <v>157</v>
      </c>
    </row>
    <row r="306" spans="2:65" s="13" customFormat="1" x14ac:dyDescent="0.2">
      <c r="B306" s="153"/>
      <c r="D306" s="144" t="s">
        <v>183</v>
      </c>
      <c r="E306" s="154" t="s">
        <v>1</v>
      </c>
      <c r="F306" s="155" t="s">
        <v>185</v>
      </c>
      <c r="H306" s="156">
        <v>7.5</v>
      </c>
      <c r="L306" s="153"/>
      <c r="M306" s="157"/>
      <c r="T306" s="158"/>
      <c r="V306" s="1"/>
      <c r="X306" s="11"/>
      <c r="Y306" s="11"/>
      <c r="Z306" s="11"/>
      <c r="AT306" s="154" t="s">
        <v>183</v>
      </c>
      <c r="AU306" s="154" t="s">
        <v>83</v>
      </c>
      <c r="AV306" s="13" t="s">
        <v>165</v>
      </c>
      <c r="AW306" s="13" t="s">
        <v>30</v>
      </c>
      <c r="AX306" s="13" t="s">
        <v>81</v>
      </c>
      <c r="AY306" s="154" t="s">
        <v>157</v>
      </c>
    </row>
    <row r="307" spans="2:65" s="11" customFormat="1" ht="20.85" customHeight="1" x14ac:dyDescent="0.2">
      <c r="B307" s="120"/>
      <c r="D307" s="121" t="s">
        <v>73</v>
      </c>
      <c r="E307" s="129" t="s">
        <v>523</v>
      </c>
      <c r="F307" s="129" t="s">
        <v>524</v>
      </c>
      <c r="J307" s="130">
        <f>BK307</f>
        <v>0</v>
      </c>
      <c r="L307" s="120"/>
      <c r="M307" s="124"/>
      <c r="P307" s="125">
        <f>SUM(P308:P311)</f>
        <v>0</v>
      </c>
      <c r="R307" s="125">
        <f>SUM(R308:R311)</f>
        <v>0</v>
      </c>
      <c r="T307" s="126">
        <f>SUM(T308:T311)</f>
        <v>0</v>
      </c>
      <c r="AR307" s="121" t="s">
        <v>81</v>
      </c>
      <c r="AT307" s="127" t="s">
        <v>73</v>
      </c>
      <c r="AU307" s="127" t="s">
        <v>83</v>
      </c>
      <c r="AY307" s="121" t="s">
        <v>157</v>
      </c>
      <c r="BK307" s="128">
        <f>SUM(BK308:BK311)</f>
        <v>0</v>
      </c>
    </row>
    <row r="308" spans="2:65" s="1" customFormat="1" ht="24.2" customHeight="1" x14ac:dyDescent="0.2">
      <c r="B308" s="131"/>
      <c r="C308" s="132" t="s">
        <v>1479</v>
      </c>
      <c r="D308" s="132" t="s">
        <v>160</v>
      </c>
      <c r="E308" s="133" t="s">
        <v>525</v>
      </c>
      <c r="F308" s="134" t="s">
        <v>1575</v>
      </c>
      <c r="G308" s="135" t="s">
        <v>178</v>
      </c>
      <c r="H308" s="136">
        <v>20</v>
      </c>
      <c r="I308" s="137"/>
      <c r="J308" s="137">
        <f>ROUND(I308*H308,2)</f>
        <v>0</v>
      </c>
      <c r="K308" s="134" t="s">
        <v>164</v>
      </c>
      <c r="L308" s="28"/>
      <c r="M308" s="138" t="s">
        <v>1</v>
      </c>
      <c r="N308" s="139" t="s">
        <v>39</v>
      </c>
      <c r="O308" s="140">
        <v>0</v>
      </c>
      <c r="P308" s="140">
        <f>O308*H308</f>
        <v>0</v>
      </c>
      <c r="Q308" s="140">
        <v>0</v>
      </c>
      <c r="R308" s="140">
        <f>Q308*H308</f>
        <v>0</v>
      </c>
      <c r="S308" s="140">
        <v>0</v>
      </c>
      <c r="T308" s="141">
        <f>S308*H308</f>
        <v>0</v>
      </c>
      <c r="X308" s="11"/>
      <c r="Y308" s="11"/>
      <c r="Z308" s="11"/>
      <c r="AR308" s="142" t="s">
        <v>165</v>
      </c>
      <c r="AT308" s="142" t="s">
        <v>160</v>
      </c>
      <c r="AU308" s="142" t="s">
        <v>90</v>
      </c>
      <c r="AY308" s="16" t="s">
        <v>157</v>
      </c>
      <c r="BE308" s="143">
        <f>IF(N308="základní",J308,0)</f>
        <v>0</v>
      </c>
      <c r="BF308" s="143">
        <f>IF(N308="snížená",J308,0)</f>
        <v>0</v>
      </c>
      <c r="BG308" s="143">
        <f>IF(N308="zákl. přenesená",J308,0)</f>
        <v>0</v>
      </c>
      <c r="BH308" s="143">
        <f>IF(N308="sníž. přenesená",J308,0)</f>
        <v>0</v>
      </c>
      <c r="BI308" s="143">
        <f>IF(N308="nulová",J308,0)</f>
        <v>0</v>
      </c>
      <c r="BJ308" s="16" t="s">
        <v>81</v>
      </c>
      <c r="BK308" s="143">
        <f>ROUND(I308*H308,2)</f>
        <v>0</v>
      </c>
      <c r="BL308" s="16" t="s">
        <v>165</v>
      </c>
      <c r="BM308" s="142" t="s">
        <v>526</v>
      </c>
    </row>
    <row r="309" spans="2:65" s="1" customFormat="1" ht="29.25" x14ac:dyDescent="0.2">
      <c r="B309" s="28"/>
      <c r="D309" s="144" t="s">
        <v>167</v>
      </c>
      <c r="F309" s="145" t="s">
        <v>315</v>
      </c>
      <c r="L309" s="28"/>
      <c r="M309" s="146"/>
      <c r="T309" s="52"/>
      <c r="X309" s="11"/>
      <c r="Y309" s="11"/>
      <c r="Z309" s="11"/>
      <c r="AT309" s="16" t="s">
        <v>167</v>
      </c>
      <c r="AU309" s="16" t="s">
        <v>90</v>
      </c>
    </row>
    <row r="310" spans="2:65" s="1" customFormat="1" ht="16.5" customHeight="1" x14ac:dyDescent="0.2">
      <c r="B310" s="131"/>
      <c r="C310" s="132" t="s">
        <v>1479</v>
      </c>
      <c r="D310" s="132" t="s">
        <v>160</v>
      </c>
      <c r="E310" s="133" t="s">
        <v>528</v>
      </c>
      <c r="F310" s="134" t="s">
        <v>529</v>
      </c>
      <c r="G310" s="135" t="s">
        <v>163</v>
      </c>
      <c r="H310" s="136">
        <v>1</v>
      </c>
      <c r="I310" s="137"/>
      <c r="J310" s="137">
        <f>ROUND(I310*H310,2)</f>
        <v>0</v>
      </c>
      <c r="K310" s="134" t="s">
        <v>164</v>
      </c>
      <c r="L310" s="28"/>
      <c r="M310" s="138" t="s">
        <v>1</v>
      </c>
      <c r="N310" s="139" t="s">
        <v>39</v>
      </c>
      <c r="O310" s="140">
        <v>0</v>
      </c>
      <c r="P310" s="140">
        <f>O310*H310</f>
        <v>0</v>
      </c>
      <c r="Q310" s="140">
        <v>0</v>
      </c>
      <c r="R310" s="140">
        <f>Q310*H310</f>
        <v>0</v>
      </c>
      <c r="S310" s="140">
        <v>0</v>
      </c>
      <c r="T310" s="141">
        <f>S310*H310</f>
        <v>0</v>
      </c>
      <c r="X310" s="11"/>
      <c r="Y310" s="11"/>
      <c r="Z310" s="11"/>
      <c r="AR310" s="142" t="s">
        <v>165</v>
      </c>
      <c r="AT310" s="142" t="s">
        <v>160</v>
      </c>
      <c r="AU310" s="142" t="s">
        <v>90</v>
      </c>
      <c r="AY310" s="16" t="s">
        <v>157</v>
      </c>
      <c r="BE310" s="143">
        <f>IF(N310="základní",J310,0)</f>
        <v>0</v>
      </c>
      <c r="BF310" s="143">
        <f>IF(N310="snížená",J310,0)</f>
        <v>0</v>
      </c>
      <c r="BG310" s="143">
        <f>IF(N310="zákl. přenesená",J310,0)</f>
        <v>0</v>
      </c>
      <c r="BH310" s="143">
        <f>IF(N310="sníž. přenesená",J310,0)</f>
        <v>0</v>
      </c>
      <c r="BI310" s="143">
        <f>IF(N310="nulová",J310,0)</f>
        <v>0</v>
      </c>
      <c r="BJ310" s="16" t="s">
        <v>81</v>
      </c>
      <c r="BK310" s="143">
        <f>ROUND(I310*H310,2)</f>
        <v>0</v>
      </c>
      <c r="BL310" s="16" t="s">
        <v>165</v>
      </c>
      <c r="BM310" s="142" t="s">
        <v>530</v>
      </c>
    </row>
    <row r="311" spans="2:65" s="1" customFormat="1" ht="126.75" x14ac:dyDescent="0.2">
      <c r="B311" s="28"/>
      <c r="D311" s="144" t="s">
        <v>167</v>
      </c>
      <c r="F311" s="145" t="s">
        <v>531</v>
      </c>
      <c r="L311" s="28"/>
      <c r="M311" s="146"/>
      <c r="T311" s="52"/>
      <c r="X311" s="11"/>
      <c r="Y311" s="11"/>
      <c r="Z311" s="11"/>
      <c r="AT311" s="16" t="s">
        <v>167</v>
      </c>
      <c r="AU311" s="16" t="s">
        <v>90</v>
      </c>
    </row>
    <row r="312" spans="2:65" s="11" customFormat="1" ht="22.9" customHeight="1" x14ac:dyDescent="0.2">
      <c r="B312" s="120"/>
      <c r="D312" s="121" t="s">
        <v>73</v>
      </c>
      <c r="E312" s="129" t="s">
        <v>532</v>
      </c>
      <c r="F312" s="129" t="s">
        <v>533</v>
      </c>
      <c r="J312" s="130">
        <f>BK312</f>
        <v>0</v>
      </c>
      <c r="L312" s="120"/>
      <c r="M312" s="124"/>
      <c r="P312" s="125">
        <f>P313</f>
        <v>203.99387999999999</v>
      </c>
      <c r="R312" s="125">
        <f>R313</f>
        <v>0</v>
      </c>
      <c r="T312" s="126">
        <f>T313</f>
        <v>0</v>
      </c>
      <c r="AR312" s="121" t="s">
        <v>81</v>
      </c>
      <c r="AT312" s="127" t="s">
        <v>73</v>
      </c>
      <c r="AU312" s="127" t="s">
        <v>81</v>
      </c>
      <c r="AY312" s="121" t="s">
        <v>157</v>
      </c>
      <c r="BK312" s="128">
        <f>BK313</f>
        <v>0</v>
      </c>
    </row>
    <row r="313" spans="2:65" s="1" customFormat="1" ht="16.5" customHeight="1" x14ac:dyDescent="0.2">
      <c r="B313" s="131"/>
      <c r="C313" s="132">
        <v>57</v>
      </c>
      <c r="D313" s="132" t="s">
        <v>160</v>
      </c>
      <c r="E313" s="133" t="s">
        <v>534</v>
      </c>
      <c r="F313" s="134" t="s">
        <v>535</v>
      </c>
      <c r="G313" s="135" t="s">
        <v>197</v>
      </c>
      <c r="H313" s="136">
        <v>245.48</v>
      </c>
      <c r="I313" s="137"/>
      <c r="J313" s="137">
        <f>ROUND(I313*H313,2)</f>
        <v>0</v>
      </c>
      <c r="K313" s="134" t="s">
        <v>172</v>
      </c>
      <c r="L313" s="28"/>
      <c r="M313" s="138" t="s">
        <v>1</v>
      </c>
      <c r="N313" s="139" t="s">
        <v>39</v>
      </c>
      <c r="O313" s="140">
        <v>0.83099999999999996</v>
      </c>
      <c r="P313" s="140">
        <f>O313*H313</f>
        <v>203.99387999999999</v>
      </c>
      <c r="Q313" s="140">
        <v>0</v>
      </c>
      <c r="R313" s="140">
        <f>Q313*H313</f>
        <v>0</v>
      </c>
      <c r="S313" s="140">
        <v>0</v>
      </c>
      <c r="T313" s="141">
        <f>S313*H313</f>
        <v>0</v>
      </c>
      <c r="V313" s="1" t="s">
        <v>1488</v>
      </c>
      <c r="X313" s="11"/>
      <c r="Y313" s="11"/>
      <c r="Z313" s="11"/>
      <c r="AR313" s="142" t="s">
        <v>165</v>
      </c>
      <c r="AT313" s="142" t="s">
        <v>160</v>
      </c>
      <c r="AU313" s="142" t="s">
        <v>83</v>
      </c>
      <c r="AY313" s="16" t="s">
        <v>157</v>
      </c>
      <c r="BE313" s="143">
        <f>IF(N313="základní",J313,0)</f>
        <v>0</v>
      </c>
      <c r="BF313" s="143">
        <f>IF(N313="snížená",J313,0)</f>
        <v>0</v>
      </c>
      <c r="BG313" s="143">
        <f>IF(N313="zákl. přenesená",J313,0)</f>
        <v>0</v>
      </c>
      <c r="BH313" s="143">
        <f>IF(N313="sníž. přenesená",J313,0)</f>
        <v>0</v>
      </c>
      <c r="BI313" s="143">
        <f>IF(N313="nulová",J313,0)</f>
        <v>0</v>
      </c>
      <c r="BJ313" s="16" t="s">
        <v>81</v>
      </c>
      <c r="BK313" s="143">
        <f>ROUND(I313*H313,2)</f>
        <v>0</v>
      </c>
      <c r="BL313" s="16" t="s">
        <v>165</v>
      </c>
      <c r="BM313" s="142" t="s">
        <v>536</v>
      </c>
    </row>
    <row r="314" spans="2:65" s="11" customFormat="1" ht="25.9" customHeight="1" x14ac:dyDescent="0.2">
      <c r="B314" s="120"/>
      <c r="D314" s="121" t="s">
        <v>73</v>
      </c>
      <c r="E314" s="122" t="s">
        <v>215</v>
      </c>
      <c r="F314" s="122" t="s">
        <v>216</v>
      </c>
      <c r="J314" s="123">
        <f>BK314</f>
        <v>0</v>
      </c>
      <c r="L314" s="120"/>
      <c r="M314" s="124"/>
      <c r="P314" s="125">
        <f>P315+P341+P383+P429+P439+P442+P447+P456+P470+P474</f>
        <v>386.60072500000007</v>
      </c>
      <c r="R314" s="125">
        <f>R315+R341+R383+R429+R439+R442+R447+R456+R470+R474</f>
        <v>6.35234393</v>
      </c>
      <c r="T314" s="126">
        <f>T315+T341+T383+T429+T439+T442+T447+T456+T470+T474</f>
        <v>0</v>
      </c>
      <c r="AR314" s="121" t="s">
        <v>83</v>
      </c>
      <c r="AT314" s="127" t="s">
        <v>73</v>
      </c>
      <c r="AU314" s="127" t="s">
        <v>74</v>
      </c>
      <c r="AY314" s="121" t="s">
        <v>157</v>
      </c>
      <c r="BK314" s="128">
        <f>BK315+BK341+BK383+BK429+BK439+BK442+BK447+BK460+BK474+BK478</f>
        <v>0</v>
      </c>
    </row>
    <row r="315" spans="2:65" s="11" customFormat="1" ht="22.9" customHeight="1" x14ac:dyDescent="0.2">
      <c r="B315" s="120"/>
      <c r="D315" s="121" t="s">
        <v>73</v>
      </c>
      <c r="E315" s="129" t="s">
        <v>537</v>
      </c>
      <c r="F315" s="129" t="s">
        <v>538</v>
      </c>
      <c r="J315" s="130">
        <f>BK315</f>
        <v>0</v>
      </c>
      <c r="L315" s="120"/>
      <c r="M315" s="124"/>
      <c r="P315" s="125">
        <f>SUM(P316:P340)</f>
        <v>22.096484</v>
      </c>
      <c r="R315" s="125">
        <f>SUM(R316:R340)</f>
        <v>0.50011791999999999</v>
      </c>
      <c r="T315" s="126">
        <f>SUM(T316:T340)</f>
        <v>0</v>
      </c>
      <c r="AR315" s="121" t="s">
        <v>83</v>
      </c>
      <c r="AT315" s="127" t="s">
        <v>73</v>
      </c>
      <c r="AU315" s="127" t="s">
        <v>81</v>
      </c>
      <c r="AY315" s="121" t="s">
        <v>157</v>
      </c>
      <c r="BK315" s="128">
        <f>SUM(BK316:BK340)</f>
        <v>0</v>
      </c>
    </row>
    <row r="316" spans="2:65" s="1" customFormat="1" ht="16.5" customHeight="1" x14ac:dyDescent="0.2">
      <c r="B316" s="131"/>
      <c r="C316" s="132" t="s">
        <v>1479</v>
      </c>
      <c r="D316" s="132" t="s">
        <v>160</v>
      </c>
      <c r="E316" s="133" t="s">
        <v>540</v>
      </c>
      <c r="F316" s="134" t="s">
        <v>541</v>
      </c>
      <c r="G316" s="135" t="s">
        <v>178</v>
      </c>
      <c r="H316" s="136">
        <v>17.617999999999999</v>
      </c>
      <c r="I316" s="137"/>
      <c r="J316" s="137">
        <f>ROUND(I316*H316,2)</f>
        <v>0</v>
      </c>
      <c r="K316" s="134" t="s">
        <v>172</v>
      </c>
      <c r="L316" s="28"/>
      <c r="M316" s="138" t="s">
        <v>1</v>
      </c>
      <c r="N316" s="139" t="s">
        <v>39</v>
      </c>
      <c r="O316" s="140">
        <v>0.16700000000000001</v>
      </c>
      <c r="P316" s="140">
        <f>O316*H316</f>
        <v>2.9422060000000001</v>
      </c>
      <c r="Q316" s="140">
        <v>6.4000000000000005E-4</v>
      </c>
      <c r="R316" s="140">
        <f>Q316*H316</f>
        <v>1.1275520000000001E-2</v>
      </c>
      <c r="S316" s="140">
        <v>0</v>
      </c>
      <c r="T316" s="141">
        <f>S316*H316</f>
        <v>0</v>
      </c>
      <c r="X316" s="11"/>
      <c r="Y316" s="11"/>
      <c r="Z316" s="11"/>
      <c r="AR316" s="142" t="s">
        <v>223</v>
      </c>
      <c r="AT316" s="142" t="s">
        <v>160</v>
      </c>
      <c r="AU316" s="142" t="s">
        <v>83</v>
      </c>
      <c r="AY316" s="16" t="s">
        <v>157</v>
      </c>
      <c r="BE316" s="143">
        <f>IF(N316="základní",J316,0)</f>
        <v>0</v>
      </c>
      <c r="BF316" s="143">
        <f>IF(N316="snížená",J316,0)</f>
        <v>0</v>
      </c>
      <c r="BG316" s="143">
        <f>IF(N316="zákl. přenesená",J316,0)</f>
        <v>0</v>
      </c>
      <c r="BH316" s="143">
        <f>IF(N316="sníž. přenesená",J316,0)</f>
        <v>0</v>
      </c>
      <c r="BI316" s="143">
        <f>IF(N316="nulová",J316,0)</f>
        <v>0</v>
      </c>
      <c r="BJ316" s="16" t="s">
        <v>81</v>
      </c>
      <c r="BK316" s="143">
        <f>ROUND(I316*H316,2)</f>
        <v>0</v>
      </c>
      <c r="BL316" s="16" t="s">
        <v>223</v>
      </c>
      <c r="BM316" s="142" t="s">
        <v>542</v>
      </c>
    </row>
    <row r="317" spans="2:65" s="12" customFormat="1" x14ac:dyDescent="0.2">
      <c r="B317" s="147"/>
      <c r="D317" s="144" t="s">
        <v>183</v>
      </c>
      <c r="E317" s="148" t="s">
        <v>1</v>
      </c>
      <c r="F317" s="149" t="s">
        <v>543</v>
      </c>
      <c r="H317" s="150">
        <v>17.617999999999999</v>
      </c>
      <c r="L317" s="147"/>
      <c r="M317" s="151"/>
      <c r="T317" s="152"/>
      <c r="X317" s="11"/>
      <c r="Y317" s="11"/>
      <c r="Z317" s="11"/>
      <c r="AT317" s="148" t="s">
        <v>183</v>
      </c>
      <c r="AU317" s="148" t="s">
        <v>83</v>
      </c>
      <c r="AV317" s="12" t="s">
        <v>83</v>
      </c>
      <c r="AW317" s="12" t="s">
        <v>30</v>
      </c>
      <c r="AX317" s="12" t="s">
        <v>74</v>
      </c>
      <c r="AY317" s="148" t="s">
        <v>157</v>
      </c>
    </row>
    <row r="318" spans="2:65" s="13" customFormat="1" x14ac:dyDescent="0.2">
      <c r="B318" s="153"/>
      <c r="D318" s="144" t="s">
        <v>183</v>
      </c>
      <c r="E318" s="154" t="s">
        <v>1</v>
      </c>
      <c r="F318" s="155" t="s">
        <v>185</v>
      </c>
      <c r="H318" s="156">
        <v>17.617999999999999</v>
      </c>
      <c r="L318" s="153"/>
      <c r="M318" s="157"/>
      <c r="T318" s="158"/>
      <c r="X318" s="11"/>
      <c r="Y318" s="11"/>
      <c r="Z318" s="11"/>
      <c r="AT318" s="154" t="s">
        <v>183</v>
      </c>
      <c r="AU318" s="154" t="s">
        <v>83</v>
      </c>
      <c r="AV318" s="13" t="s">
        <v>165</v>
      </c>
      <c r="AW318" s="13" t="s">
        <v>30</v>
      </c>
      <c r="AX318" s="13" t="s">
        <v>81</v>
      </c>
      <c r="AY318" s="154" t="s">
        <v>157</v>
      </c>
    </row>
    <row r="319" spans="2:65" s="1" customFormat="1" ht="16.5" customHeight="1" x14ac:dyDescent="0.2">
      <c r="B319" s="131"/>
      <c r="C319" s="132" t="s">
        <v>1479</v>
      </c>
      <c r="D319" s="132" t="s">
        <v>160</v>
      </c>
      <c r="E319" s="133" t="s">
        <v>545</v>
      </c>
      <c r="F319" s="134" t="s">
        <v>546</v>
      </c>
      <c r="G319" s="135" t="s">
        <v>222</v>
      </c>
      <c r="H319" s="136">
        <v>13.05</v>
      </c>
      <c r="I319" s="137"/>
      <c r="J319" s="137">
        <f>ROUND(I319*H319,2)</f>
        <v>0</v>
      </c>
      <c r="K319" s="134" t="s">
        <v>172</v>
      </c>
      <c r="L319" s="28"/>
      <c r="M319" s="138" t="s">
        <v>1</v>
      </c>
      <c r="N319" s="139" t="s">
        <v>39</v>
      </c>
      <c r="O319" s="140">
        <v>8.4000000000000005E-2</v>
      </c>
      <c r="P319" s="140">
        <f>O319*H319</f>
        <v>1.0962000000000001</v>
      </c>
      <c r="Q319" s="140">
        <v>1.6000000000000001E-4</v>
      </c>
      <c r="R319" s="140">
        <f>Q319*H319</f>
        <v>2.0880000000000004E-3</v>
      </c>
      <c r="S319" s="140">
        <v>0</v>
      </c>
      <c r="T319" s="141">
        <f>S319*H319</f>
        <v>0</v>
      </c>
      <c r="X319" s="11"/>
      <c r="Y319" s="11"/>
      <c r="Z319" s="11"/>
      <c r="AR319" s="142" t="s">
        <v>223</v>
      </c>
      <c r="AT319" s="142" t="s">
        <v>160</v>
      </c>
      <c r="AU319" s="142" t="s">
        <v>83</v>
      </c>
      <c r="AY319" s="16" t="s">
        <v>157</v>
      </c>
      <c r="BE319" s="143">
        <f>IF(N319="základní",J319,0)</f>
        <v>0</v>
      </c>
      <c r="BF319" s="143">
        <f>IF(N319="snížená",J319,0)</f>
        <v>0</v>
      </c>
      <c r="BG319" s="143">
        <f>IF(N319="zákl. přenesená",J319,0)</f>
        <v>0</v>
      </c>
      <c r="BH319" s="143">
        <f>IF(N319="sníž. přenesená",J319,0)</f>
        <v>0</v>
      </c>
      <c r="BI319" s="143">
        <f>IF(N319="nulová",J319,0)</f>
        <v>0</v>
      </c>
      <c r="BJ319" s="16" t="s">
        <v>81</v>
      </c>
      <c r="BK319" s="143">
        <f>ROUND(I319*H319,2)</f>
        <v>0</v>
      </c>
      <c r="BL319" s="16" t="s">
        <v>223</v>
      </c>
      <c r="BM319" s="142" t="s">
        <v>547</v>
      </c>
    </row>
    <row r="320" spans="2:65" s="1" customFormat="1" ht="16.5" customHeight="1" x14ac:dyDescent="0.2">
      <c r="B320" s="131"/>
      <c r="C320" s="132" t="s">
        <v>1479</v>
      </c>
      <c r="D320" s="132" t="s">
        <v>160</v>
      </c>
      <c r="E320" s="133" t="s">
        <v>549</v>
      </c>
      <c r="F320" s="134" t="s">
        <v>550</v>
      </c>
      <c r="G320" s="135" t="s">
        <v>178</v>
      </c>
      <c r="H320" s="136">
        <v>46.933999999999997</v>
      </c>
      <c r="I320" s="137"/>
      <c r="J320" s="137">
        <f>ROUND(I320*H320,2)</f>
        <v>0</v>
      </c>
      <c r="K320" s="134" t="s">
        <v>172</v>
      </c>
      <c r="L320" s="28"/>
      <c r="M320" s="138" t="s">
        <v>1</v>
      </c>
      <c r="N320" s="139" t="s">
        <v>39</v>
      </c>
      <c r="O320" s="140">
        <v>2.5999999999999999E-2</v>
      </c>
      <c r="P320" s="140">
        <f>O320*H320</f>
        <v>1.2202839999999999</v>
      </c>
      <c r="Q320" s="140">
        <v>0</v>
      </c>
      <c r="R320" s="140">
        <f>Q320*H320</f>
        <v>0</v>
      </c>
      <c r="S320" s="140">
        <v>0</v>
      </c>
      <c r="T320" s="141">
        <f>S320*H320</f>
        <v>0</v>
      </c>
      <c r="X320" s="11"/>
      <c r="Y320" s="11"/>
      <c r="Z320" s="11"/>
      <c r="AR320" s="142" t="s">
        <v>223</v>
      </c>
      <c r="AT320" s="142" t="s">
        <v>160</v>
      </c>
      <c r="AU320" s="142" t="s">
        <v>83</v>
      </c>
      <c r="AY320" s="16" t="s">
        <v>157</v>
      </c>
      <c r="BE320" s="143">
        <f>IF(N320="základní",J320,0)</f>
        <v>0</v>
      </c>
      <c r="BF320" s="143">
        <f>IF(N320="snížená",J320,0)</f>
        <v>0</v>
      </c>
      <c r="BG320" s="143">
        <f>IF(N320="zákl. přenesená",J320,0)</f>
        <v>0</v>
      </c>
      <c r="BH320" s="143">
        <f>IF(N320="sníž. přenesená",J320,0)</f>
        <v>0</v>
      </c>
      <c r="BI320" s="143">
        <f>IF(N320="nulová",J320,0)</f>
        <v>0</v>
      </c>
      <c r="BJ320" s="16" t="s">
        <v>81</v>
      </c>
      <c r="BK320" s="143">
        <f>ROUND(I320*H320,2)</f>
        <v>0</v>
      </c>
      <c r="BL320" s="16" t="s">
        <v>223</v>
      </c>
      <c r="BM320" s="142" t="s">
        <v>551</v>
      </c>
    </row>
    <row r="321" spans="2:65" s="12" customFormat="1" x14ac:dyDescent="0.2">
      <c r="B321" s="147"/>
      <c r="D321" s="144" t="s">
        <v>183</v>
      </c>
      <c r="E321" s="148" t="s">
        <v>1</v>
      </c>
      <c r="F321" s="149" t="s">
        <v>552</v>
      </c>
      <c r="H321" s="150">
        <v>46.933999999999997</v>
      </c>
      <c r="L321" s="147"/>
      <c r="M321" s="151"/>
      <c r="T321" s="152"/>
      <c r="X321" s="11"/>
      <c r="Y321" s="11"/>
      <c r="Z321" s="11"/>
      <c r="AT321" s="148" t="s">
        <v>183</v>
      </c>
      <c r="AU321" s="148" t="s">
        <v>83</v>
      </c>
      <c r="AV321" s="12" t="s">
        <v>83</v>
      </c>
      <c r="AW321" s="12" t="s">
        <v>30</v>
      </c>
      <c r="AX321" s="12" t="s">
        <v>74</v>
      </c>
      <c r="AY321" s="148" t="s">
        <v>157</v>
      </c>
    </row>
    <row r="322" spans="2:65" s="13" customFormat="1" x14ac:dyDescent="0.2">
      <c r="B322" s="153"/>
      <c r="D322" s="144" t="s">
        <v>183</v>
      </c>
      <c r="E322" s="154" t="s">
        <v>1</v>
      </c>
      <c r="F322" s="155" t="s">
        <v>185</v>
      </c>
      <c r="H322" s="156">
        <v>46.933999999999997</v>
      </c>
      <c r="L322" s="153"/>
      <c r="M322" s="157"/>
      <c r="T322" s="158"/>
      <c r="X322" s="11"/>
      <c r="Y322" s="11"/>
      <c r="Z322" s="11"/>
      <c r="AT322" s="154" t="s">
        <v>183</v>
      </c>
      <c r="AU322" s="154" t="s">
        <v>83</v>
      </c>
      <c r="AV322" s="13" t="s">
        <v>165</v>
      </c>
      <c r="AW322" s="13" t="s">
        <v>30</v>
      </c>
      <c r="AX322" s="13" t="s">
        <v>81</v>
      </c>
      <c r="AY322" s="154" t="s">
        <v>157</v>
      </c>
    </row>
    <row r="323" spans="2:65" s="1" customFormat="1" ht="16.5" customHeight="1" x14ac:dyDescent="0.2">
      <c r="B323" s="131"/>
      <c r="C323" s="162">
        <v>108</v>
      </c>
      <c r="D323" s="162" t="s">
        <v>281</v>
      </c>
      <c r="E323" s="163" t="s">
        <v>553</v>
      </c>
      <c r="F323" s="164" t="s">
        <v>554</v>
      </c>
      <c r="G323" s="165" t="s">
        <v>197</v>
      </c>
      <c r="H323" s="166">
        <v>1.4999999999999999E-2</v>
      </c>
      <c r="I323" s="167"/>
      <c r="J323" s="167">
        <f>ROUND(I323*H323,2)</f>
        <v>0</v>
      </c>
      <c r="K323" s="164" t="s">
        <v>172</v>
      </c>
      <c r="L323" s="168"/>
      <c r="M323" s="169" t="s">
        <v>1</v>
      </c>
      <c r="N323" s="170" t="s">
        <v>39</v>
      </c>
      <c r="O323" s="140">
        <v>0</v>
      </c>
      <c r="P323" s="140">
        <f>O323*H323</f>
        <v>0</v>
      </c>
      <c r="Q323" s="140">
        <v>1</v>
      </c>
      <c r="R323" s="140">
        <f>Q323*H323</f>
        <v>1.4999999999999999E-2</v>
      </c>
      <c r="S323" s="140">
        <v>0</v>
      </c>
      <c r="T323" s="141">
        <f>S323*H323</f>
        <v>0</v>
      </c>
      <c r="V323" s="1" t="s">
        <v>1483</v>
      </c>
      <c r="X323" s="11"/>
      <c r="Y323" s="11"/>
      <c r="Z323" s="11"/>
      <c r="AR323" s="142" t="s">
        <v>393</v>
      </c>
      <c r="AT323" s="142" t="s">
        <v>281</v>
      </c>
      <c r="AU323" s="142" t="s">
        <v>83</v>
      </c>
      <c r="AY323" s="16" t="s">
        <v>157</v>
      </c>
      <c r="BE323" s="143">
        <f>IF(N323="základní",J323,0)</f>
        <v>0</v>
      </c>
      <c r="BF323" s="143">
        <f>IF(N323="snížená",J323,0)</f>
        <v>0</v>
      </c>
      <c r="BG323" s="143">
        <f>IF(N323="zákl. přenesená",J323,0)</f>
        <v>0</v>
      </c>
      <c r="BH323" s="143">
        <f>IF(N323="sníž. přenesená",J323,0)</f>
        <v>0</v>
      </c>
      <c r="BI323" s="143">
        <f>IF(N323="nulová",J323,0)</f>
        <v>0</v>
      </c>
      <c r="BJ323" s="16" t="s">
        <v>81</v>
      </c>
      <c r="BK323" s="143">
        <f>ROUND(I323*H323,2)</f>
        <v>0</v>
      </c>
      <c r="BL323" s="16" t="s">
        <v>223</v>
      </c>
      <c r="BM323" s="142" t="s">
        <v>555</v>
      </c>
    </row>
    <row r="324" spans="2:65" s="12" customFormat="1" x14ac:dyDescent="0.2">
      <c r="B324" s="147"/>
      <c r="D324" s="144" t="s">
        <v>183</v>
      </c>
      <c r="F324" s="149" t="s">
        <v>556</v>
      </c>
      <c r="H324" s="150">
        <v>1.4999999999999999E-2</v>
      </c>
      <c r="L324" s="147"/>
      <c r="M324" s="151"/>
      <c r="T324" s="152"/>
      <c r="X324" s="11"/>
      <c r="Y324" s="11"/>
      <c r="Z324" s="11"/>
      <c r="AT324" s="148" t="s">
        <v>183</v>
      </c>
      <c r="AU324" s="148" t="s">
        <v>83</v>
      </c>
      <c r="AV324" s="12" t="s">
        <v>83</v>
      </c>
      <c r="AW324" s="12" t="s">
        <v>3</v>
      </c>
      <c r="AX324" s="12" t="s">
        <v>81</v>
      </c>
      <c r="AY324" s="148" t="s">
        <v>157</v>
      </c>
    </row>
    <row r="325" spans="2:65" s="1" customFormat="1" ht="16.5" customHeight="1" x14ac:dyDescent="0.2">
      <c r="B325" s="131"/>
      <c r="C325" s="132" t="s">
        <v>1479</v>
      </c>
      <c r="D325" s="132" t="s">
        <v>160</v>
      </c>
      <c r="E325" s="133" t="s">
        <v>558</v>
      </c>
      <c r="F325" s="134" t="s">
        <v>559</v>
      </c>
      <c r="G325" s="135" t="s">
        <v>178</v>
      </c>
      <c r="H325" s="136">
        <v>21.533000000000001</v>
      </c>
      <c r="I325" s="137"/>
      <c r="J325" s="137">
        <f>ROUND(I325*H325,2)</f>
        <v>0</v>
      </c>
      <c r="K325" s="134" t="s">
        <v>172</v>
      </c>
      <c r="L325" s="28"/>
      <c r="M325" s="138" t="s">
        <v>1</v>
      </c>
      <c r="N325" s="139" t="s">
        <v>39</v>
      </c>
      <c r="O325" s="140">
        <v>5.3999999999999999E-2</v>
      </c>
      <c r="P325" s="140">
        <f>O325*H325</f>
        <v>1.162782</v>
      </c>
      <c r="Q325" s="140">
        <v>0</v>
      </c>
      <c r="R325" s="140">
        <f>Q325*H325</f>
        <v>0</v>
      </c>
      <c r="S325" s="140">
        <v>0</v>
      </c>
      <c r="T325" s="141">
        <f>S325*H325</f>
        <v>0</v>
      </c>
      <c r="X325" s="11"/>
      <c r="Y325" s="11"/>
      <c r="Z325" s="11"/>
      <c r="AR325" s="142" t="s">
        <v>223</v>
      </c>
      <c r="AT325" s="142" t="s">
        <v>160</v>
      </c>
      <c r="AU325" s="142" t="s">
        <v>83</v>
      </c>
      <c r="AY325" s="16" t="s">
        <v>157</v>
      </c>
      <c r="BE325" s="143">
        <f>IF(N325="základní",J325,0)</f>
        <v>0</v>
      </c>
      <c r="BF325" s="143">
        <f>IF(N325="snížená",J325,0)</f>
        <v>0</v>
      </c>
      <c r="BG325" s="143">
        <f>IF(N325="zákl. přenesená",J325,0)</f>
        <v>0</v>
      </c>
      <c r="BH325" s="143">
        <f>IF(N325="sníž. přenesená",J325,0)</f>
        <v>0</v>
      </c>
      <c r="BI325" s="143">
        <f>IF(N325="nulová",J325,0)</f>
        <v>0</v>
      </c>
      <c r="BJ325" s="16" t="s">
        <v>81</v>
      </c>
      <c r="BK325" s="143">
        <f>ROUND(I325*H325,2)</f>
        <v>0</v>
      </c>
      <c r="BL325" s="16" t="s">
        <v>223</v>
      </c>
      <c r="BM325" s="142" t="s">
        <v>560</v>
      </c>
    </row>
    <row r="326" spans="2:65" s="12" customFormat="1" x14ac:dyDescent="0.2">
      <c r="B326" s="147"/>
      <c r="D326" s="144" t="s">
        <v>183</v>
      </c>
      <c r="E326" s="148" t="s">
        <v>1</v>
      </c>
      <c r="F326" s="149" t="s">
        <v>561</v>
      </c>
      <c r="H326" s="150">
        <v>21.533000000000001</v>
      </c>
      <c r="L326" s="147"/>
      <c r="M326" s="151"/>
      <c r="T326" s="152"/>
      <c r="X326" s="11"/>
      <c r="Y326" s="11"/>
      <c r="Z326" s="11"/>
      <c r="AT326" s="148" t="s">
        <v>183</v>
      </c>
      <c r="AU326" s="148" t="s">
        <v>83</v>
      </c>
      <c r="AV326" s="12" t="s">
        <v>83</v>
      </c>
      <c r="AW326" s="12" t="s">
        <v>30</v>
      </c>
      <c r="AX326" s="12" t="s">
        <v>74</v>
      </c>
      <c r="AY326" s="148" t="s">
        <v>157</v>
      </c>
    </row>
    <row r="327" spans="2:65" s="13" customFormat="1" x14ac:dyDescent="0.2">
      <c r="B327" s="153"/>
      <c r="D327" s="144" t="s">
        <v>183</v>
      </c>
      <c r="E327" s="154" t="s">
        <v>1</v>
      </c>
      <c r="F327" s="155" t="s">
        <v>185</v>
      </c>
      <c r="H327" s="156">
        <v>21.533000000000001</v>
      </c>
      <c r="L327" s="153"/>
      <c r="M327" s="157"/>
      <c r="T327" s="158"/>
      <c r="X327" s="11"/>
      <c r="Y327" s="11"/>
      <c r="Z327" s="11"/>
      <c r="AT327" s="154" t="s">
        <v>183</v>
      </c>
      <c r="AU327" s="154" t="s">
        <v>83</v>
      </c>
      <c r="AV327" s="13" t="s">
        <v>165</v>
      </c>
      <c r="AW327" s="13" t="s">
        <v>30</v>
      </c>
      <c r="AX327" s="13" t="s">
        <v>81</v>
      </c>
      <c r="AY327" s="154" t="s">
        <v>157</v>
      </c>
    </row>
    <row r="328" spans="2:65" s="1" customFormat="1" ht="16.5" customHeight="1" x14ac:dyDescent="0.2">
      <c r="B328" s="131"/>
      <c r="C328" s="162">
        <v>108</v>
      </c>
      <c r="D328" s="162" t="s">
        <v>281</v>
      </c>
      <c r="E328" s="163" t="s">
        <v>553</v>
      </c>
      <c r="F328" s="164" t="s">
        <v>554</v>
      </c>
      <c r="G328" s="165" t="s">
        <v>197</v>
      </c>
      <c r="H328" s="166">
        <v>7.0000000000000001E-3</v>
      </c>
      <c r="I328" s="167"/>
      <c r="J328" s="167">
        <f>ROUND(I328*H328,2)</f>
        <v>0</v>
      </c>
      <c r="K328" s="164" t="s">
        <v>172</v>
      </c>
      <c r="L328" s="168"/>
      <c r="M328" s="169" t="s">
        <v>1</v>
      </c>
      <c r="N328" s="170" t="s">
        <v>39</v>
      </c>
      <c r="O328" s="140">
        <v>0</v>
      </c>
      <c r="P328" s="140">
        <f>O328*H328</f>
        <v>0</v>
      </c>
      <c r="Q328" s="140">
        <v>1</v>
      </c>
      <c r="R328" s="140">
        <f>Q328*H328</f>
        <v>7.0000000000000001E-3</v>
      </c>
      <c r="S328" s="140">
        <v>0</v>
      </c>
      <c r="T328" s="141">
        <f>S328*H328</f>
        <v>0</v>
      </c>
      <c r="V328" s="1" t="s">
        <v>1483</v>
      </c>
      <c r="X328" s="11"/>
      <c r="Y328" s="11"/>
      <c r="Z328" s="11"/>
      <c r="AR328" s="142" t="s">
        <v>393</v>
      </c>
      <c r="AT328" s="142" t="s">
        <v>281</v>
      </c>
      <c r="AU328" s="142" t="s">
        <v>83</v>
      </c>
      <c r="AY328" s="16" t="s">
        <v>157</v>
      </c>
      <c r="BE328" s="143">
        <f>IF(N328="základní",J328,0)</f>
        <v>0</v>
      </c>
      <c r="BF328" s="143">
        <f>IF(N328="snížená",J328,0)</f>
        <v>0</v>
      </c>
      <c r="BG328" s="143">
        <f>IF(N328="zákl. přenesená",J328,0)</f>
        <v>0</v>
      </c>
      <c r="BH328" s="143">
        <f>IF(N328="sníž. přenesená",J328,0)</f>
        <v>0</v>
      </c>
      <c r="BI328" s="143">
        <f>IF(N328="nulová",J328,0)</f>
        <v>0</v>
      </c>
      <c r="BJ328" s="16" t="s">
        <v>81</v>
      </c>
      <c r="BK328" s="143">
        <f>ROUND(I328*H328,2)</f>
        <v>0</v>
      </c>
      <c r="BL328" s="16" t="s">
        <v>223</v>
      </c>
      <c r="BM328" s="142" t="s">
        <v>563</v>
      </c>
    </row>
    <row r="329" spans="2:65" s="12" customFormat="1" x14ac:dyDescent="0.2">
      <c r="B329" s="147"/>
      <c r="D329" s="144" t="s">
        <v>183</v>
      </c>
      <c r="F329" s="149" t="s">
        <v>564</v>
      </c>
      <c r="H329" s="150">
        <v>7.0000000000000001E-3</v>
      </c>
      <c r="L329" s="147"/>
      <c r="M329" s="151"/>
      <c r="T329" s="152"/>
      <c r="X329" s="11"/>
      <c r="Y329" s="11"/>
      <c r="Z329" s="11"/>
      <c r="AT329" s="148" t="s">
        <v>183</v>
      </c>
      <c r="AU329" s="148" t="s">
        <v>83</v>
      </c>
      <c r="AV329" s="12" t="s">
        <v>83</v>
      </c>
      <c r="AW329" s="12" t="s">
        <v>3</v>
      </c>
      <c r="AX329" s="12" t="s">
        <v>81</v>
      </c>
      <c r="AY329" s="148" t="s">
        <v>157</v>
      </c>
    </row>
    <row r="330" spans="2:65" s="1" customFormat="1" ht="16.5" customHeight="1" x14ac:dyDescent="0.2">
      <c r="B330" s="131"/>
      <c r="C330" s="132" t="s">
        <v>1479</v>
      </c>
      <c r="D330" s="132" t="s">
        <v>160</v>
      </c>
      <c r="E330" s="133" t="s">
        <v>566</v>
      </c>
      <c r="F330" s="134" t="s">
        <v>567</v>
      </c>
      <c r="G330" s="135" t="s">
        <v>178</v>
      </c>
      <c r="H330" s="136">
        <v>46.933999999999997</v>
      </c>
      <c r="I330" s="137"/>
      <c r="J330" s="137">
        <f>ROUND(I330*H330,2)</f>
        <v>0</v>
      </c>
      <c r="K330" s="134" t="s">
        <v>172</v>
      </c>
      <c r="L330" s="28"/>
      <c r="M330" s="138" t="s">
        <v>1</v>
      </c>
      <c r="N330" s="139" t="s">
        <v>39</v>
      </c>
      <c r="O330" s="140">
        <v>0.19800000000000001</v>
      </c>
      <c r="P330" s="140">
        <f>O330*H330</f>
        <v>9.2929320000000004</v>
      </c>
      <c r="Q330" s="140">
        <v>4.0000000000000002E-4</v>
      </c>
      <c r="R330" s="140">
        <f>Q330*H330</f>
        <v>1.8773600000000001E-2</v>
      </c>
      <c r="S330" s="140">
        <v>0</v>
      </c>
      <c r="T330" s="141">
        <f>S330*H330</f>
        <v>0</v>
      </c>
      <c r="X330" s="11"/>
      <c r="Y330" s="11"/>
      <c r="Z330" s="11"/>
      <c r="AR330" s="142" t="s">
        <v>223</v>
      </c>
      <c r="AT330" s="142" t="s">
        <v>160</v>
      </c>
      <c r="AU330" s="142" t="s">
        <v>83</v>
      </c>
      <c r="AY330" s="16" t="s">
        <v>157</v>
      </c>
      <c r="BE330" s="143">
        <f>IF(N330="základní",J330,0)</f>
        <v>0</v>
      </c>
      <c r="BF330" s="143">
        <f>IF(N330="snížená",J330,0)</f>
        <v>0</v>
      </c>
      <c r="BG330" s="143">
        <f>IF(N330="zákl. přenesená",J330,0)</f>
        <v>0</v>
      </c>
      <c r="BH330" s="143">
        <f>IF(N330="sníž. přenesená",J330,0)</f>
        <v>0</v>
      </c>
      <c r="BI330" s="143">
        <f>IF(N330="nulová",J330,0)</f>
        <v>0</v>
      </c>
      <c r="BJ330" s="16" t="s">
        <v>81</v>
      </c>
      <c r="BK330" s="143">
        <f>ROUND(I330*H330,2)</f>
        <v>0</v>
      </c>
      <c r="BL330" s="16" t="s">
        <v>223</v>
      </c>
      <c r="BM330" s="142" t="s">
        <v>568</v>
      </c>
    </row>
    <row r="331" spans="2:65" s="12" customFormat="1" x14ac:dyDescent="0.2">
      <c r="B331" s="147"/>
      <c r="D331" s="144" t="s">
        <v>183</v>
      </c>
      <c r="E331" s="148" t="s">
        <v>1</v>
      </c>
      <c r="F331" s="149" t="s">
        <v>552</v>
      </c>
      <c r="H331" s="150">
        <v>46.933999999999997</v>
      </c>
      <c r="L331" s="147"/>
      <c r="M331" s="151"/>
      <c r="T331" s="152"/>
      <c r="X331" s="11"/>
      <c r="Y331" s="11"/>
      <c r="Z331" s="11"/>
      <c r="AT331" s="148" t="s">
        <v>183</v>
      </c>
      <c r="AU331" s="148" t="s">
        <v>83</v>
      </c>
      <c r="AV331" s="12" t="s">
        <v>83</v>
      </c>
      <c r="AW331" s="12" t="s">
        <v>30</v>
      </c>
      <c r="AX331" s="12" t="s">
        <v>74</v>
      </c>
      <c r="AY331" s="148" t="s">
        <v>157</v>
      </c>
    </row>
    <row r="332" spans="2:65" s="13" customFormat="1" x14ac:dyDescent="0.2">
      <c r="B332" s="153"/>
      <c r="D332" s="144" t="s">
        <v>183</v>
      </c>
      <c r="E332" s="154" t="s">
        <v>1</v>
      </c>
      <c r="F332" s="155" t="s">
        <v>185</v>
      </c>
      <c r="H332" s="156">
        <v>46.933999999999997</v>
      </c>
      <c r="L332" s="153"/>
      <c r="M332" s="157"/>
      <c r="T332" s="158"/>
      <c r="X332" s="11"/>
      <c r="Y332" s="11"/>
      <c r="Z332" s="11"/>
      <c r="AT332" s="154" t="s">
        <v>183</v>
      </c>
      <c r="AU332" s="154" t="s">
        <v>83</v>
      </c>
      <c r="AV332" s="13" t="s">
        <v>165</v>
      </c>
      <c r="AW332" s="13" t="s">
        <v>30</v>
      </c>
      <c r="AX332" s="13" t="s">
        <v>81</v>
      </c>
      <c r="AY332" s="154" t="s">
        <v>157</v>
      </c>
    </row>
    <row r="333" spans="2:65" s="1" customFormat="1" ht="24.2" customHeight="1" x14ac:dyDescent="0.2">
      <c r="B333" s="131"/>
      <c r="C333" s="162" t="s">
        <v>562</v>
      </c>
      <c r="D333" s="162" t="s">
        <v>281</v>
      </c>
      <c r="E333" s="163" t="s">
        <v>570</v>
      </c>
      <c r="F333" s="164" t="s">
        <v>571</v>
      </c>
      <c r="G333" s="165" t="s">
        <v>178</v>
      </c>
      <c r="H333" s="166">
        <v>54.701999999999998</v>
      </c>
      <c r="I333" s="167"/>
      <c r="J333" s="167">
        <f>ROUND(I333*H333,2)</f>
        <v>0</v>
      </c>
      <c r="K333" s="164" t="s">
        <v>172</v>
      </c>
      <c r="L333" s="168"/>
      <c r="M333" s="169" t="s">
        <v>1</v>
      </c>
      <c r="N333" s="170" t="s">
        <v>39</v>
      </c>
      <c r="O333" s="140">
        <v>0</v>
      </c>
      <c r="P333" s="140">
        <f>O333*H333</f>
        <v>0</v>
      </c>
      <c r="Q333" s="140">
        <v>5.4000000000000003E-3</v>
      </c>
      <c r="R333" s="140">
        <f>Q333*H333</f>
        <v>0.29539080000000001</v>
      </c>
      <c r="S333" s="140">
        <v>0</v>
      </c>
      <c r="T333" s="141">
        <f>S333*H333</f>
        <v>0</v>
      </c>
      <c r="V333" s="1" t="s">
        <v>1481</v>
      </c>
      <c r="X333" s="11"/>
      <c r="Y333" s="11"/>
      <c r="Z333" s="11"/>
      <c r="AR333" s="142" t="s">
        <v>393</v>
      </c>
      <c r="AT333" s="142" t="s">
        <v>281</v>
      </c>
      <c r="AU333" s="142" t="s">
        <v>83</v>
      </c>
      <c r="AY333" s="16" t="s">
        <v>157</v>
      </c>
      <c r="BE333" s="143">
        <f>IF(N333="základní",J333,0)</f>
        <v>0</v>
      </c>
      <c r="BF333" s="143">
        <f>IF(N333="snížená",J333,0)</f>
        <v>0</v>
      </c>
      <c r="BG333" s="143">
        <f>IF(N333="zákl. přenesená",J333,0)</f>
        <v>0</v>
      </c>
      <c r="BH333" s="143">
        <f>IF(N333="sníž. přenesená",J333,0)</f>
        <v>0</v>
      </c>
      <c r="BI333" s="143">
        <f>IF(N333="nulová",J333,0)</f>
        <v>0</v>
      </c>
      <c r="BJ333" s="16" t="s">
        <v>81</v>
      </c>
      <c r="BK333" s="143">
        <f>ROUND(I333*H333,2)</f>
        <v>0</v>
      </c>
      <c r="BL333" s="16" t="s">
        <v>223</v>
      </c>
      <c r="BM333" s="142" t="s">
        <v>572</v>
      </c>
    </row>
    <row r="334" spans="2:65" s="12" customFormat="1" x14ac:dyDescent="0.2">
      <c r="B334" s="147"/>
      <c r="D334" s="144" t="s">
        <v>183</v>
      </c>
      <c r="F334" s="149" t="s">
        <v>573</v>
      </c>
      <c r="H334" s="150">
        <v>54.701999999999998</v>
      </c>
      <c r="L334" s="147"/>
      <c r="M334" s="151"/>
      <c r="T334" s="152"/>
      <c r="X334" s="11"/>
      <c r="Y334" s="11"/>
      <c r="Z334" s="11"/>
      <c r="AT334" s="148" t="s">
        <v>183</v>
      </c>
      <c r="AU334" s="148" t="s">
        <v>83</v>
      </c>
      <c r="AV334" s="12" t="s">
        <v>83</v>
      </c>
      <c r="AW334" s="12" t="s">
        <v>3</v>
      </c>
      <c r="AX334" s="12" t="s">
        <v>81</v>
      </c>
      <c r="AY334" s="148" t="s">
        <v>157</v>
      </c>
    </row>
    <row r="335" spans="2:65" s="1" customFormat="1" ht="16.5" customHeight="1" x14ac:dyDescent="0.2">
      <c r="B335" s="131"/>
      <c r="C335" s="132" t="s">
        <v>1479</v>
      </c>
      <c r="D335" s="132" t="s">
        <v>160</v>
      </c>
      <c r="E335" s="133" t="s">
        <v>575</v>
      </c>
      <c r="F335" s="134" t="s">
        <v>576</v>
      </c>
      <c r="G335" s="135" t="s">
        <v>178</v>
      </c>
      <c r="H335" s="136">
        <v>21.533000000000001</v>
      </c>
      <c r="I335" s="137"/>
      <c r="J335" s="137">
        <f>ROUND(I335*H335,2)</f>
        <v>0</v>
      </c>
      <c r="K335" s="134" t="s">
        <v>172</v>
      </c>
      <c r="L335" s="28"/>
      <c r="M335" s="138" t="s">
        <v>1</v>
      </c>
      <c r="N335" s="139" t="s">
        <v>39</v>
      </c>
      <c r="O335" s="140">
        <v>0.26</v>
      </c>
      <c r="P335" s="140">
        <f>O335*H335</f>
        <v>5.5985800000000001</v>
      </c>
      <c r="Q335" s="140">
        <v>4.0000000000000002E-4</v>
      </c>
      <c r="R335" s="140">
        <f>Q335*H335</f>
        <v>8.6132000000000014E-3</v>
      </c>
      <c r="S335" s="140">
        <v>0</v>
      </c>
      <c r="T335" s="141">
        <f>S335*H335</f>
        <v>0</v>
      </c>
      <c r="X335" s="11"/>
      <c r="Y335" s="11"/>
      <c r="Z335" s="11"/>
      <c r="AR335" s="142" t="s">
        <v>223</v>
      </c>
      <c r="AT335" s="142" t="s">
        <v>160</v>
      </c>
      <c r="AU335" s="142" t="s">
        <v>83</v>
      </c>
      <c r="AY335" s="16" t="s">
        <v>157</v>
      </c>
      <c r="BE335" s="143">
        <f>IF(N335="základní",J335,0)</f>
        <v>0</v>
      </c>
      <c r="BF335" s="143">
        <f>IF(N335="snížená",J335,0)</f>
        <v>0</v>
      </c>
      <c r="BG335" s="143">
        <f>IF(N335="zákl. přenesená",J335,0)</f>
        <v>0</v>
      </c>
      <c r="BH335" s="143">
        <f>IF(N335="sníž. přenesená",J335,0)</f>
        <v>0</v>
      </c>
      <c r="BI335" s="143">
        <f>IF(N335="nulová",J335,0)</f>
        <v>0</v>
      </c>
      <c r="BJ335" s="16" t="s">
        <v>81</v>
      </c>
      <c r="BK335" s="143">
        <f>ROUND(I335*H335,2)</f>
        <v>0</v>
      </c>
      <c r="BL335" s="16" t="s">
        <v>223</v>
      </c>
      <c r="BM335" s="142" t="s">
        <v>577</v>
      </c>
    </row>
    <row r="336" spans="2:65" s="12" customFormat="1" x14ac:dyDescent="0.2">
      <c r="B336" s="147"/>
      <c r="D336" s="144" t="s">
        <v>183</v>
      </c>
      <c r="E336" s="148" t="s">
        <v>1</v>
      </c>
      <c r="F336" s="149" t="s">
        <v>561</v>
      </c>
      <c r="H336" s="150">
        <v>21.533000000000001</v>
      </c>
      <c r="L336" s="147"/>
      <c r="M336" s="151"/>
      <c r="T336" s="152"/>
      <c r="X336" s="11"/>
      <c r="Y336" s="11"/>
      <c r="Z336" s="11"/>
      <c r="AT336" s="148" t="s">
        <v>183</v>
      </c>
      <c r="AU336" s="148" t="s">
        <v>83</v>
      </c>
      <c r="AV336" s="12" t="s">
        <v>83</v>
      </c>
      <c r="AW336" s="12" t="s">
        <v>30</v>
      </c>
      <c r="AX336" s="12" t="s">
        <v>74</v>
      </c>
      <c r="AY336" s="148" t="s">
        <v>157</v>
      </c>
    </row>
    <row r="337" spans="2:65" s="13" customFormat="1" x14ac:dyDescent="0.2">
      <c r="B337" s="153"/>
      <c r="D337" s="144" t="s">
        <v>183</v>
      </c>
      <c r="E337" s="154" t="s">
        <v>1</v>
      </c>
      <c r="F337" s="155" t="s">
        <v>185</v>
      </c>
      <c r="H337" s="156">
        <v>21.533000000000001</v>
      </c>
      <c r="L337" s="153"/>
      <c r="M337" s="157"/>
      <c r="T337" s="158"/>
      <c r="X337" s="11"/>
      <c r="Y337" s="11"/>
      <c r="Z337" s="11"/>
      <c r="AT337" s="154" t="s">
        <v>183</v>
      </c>
      <c r="AU337" s="154" t="s">
        <v>83</v>
      </c>
      <c r="AV337" s="13" t="s">
        <v>165</v>
      </c>
      <c r="AW337" s="13" t="s">
        <v>30</v>
      </c>
      <c r="AX337" s="13" t="s">
        <v>81</v>
      </c>
      <c r="AY337" s="154" t="s">
        <v>157</v>
      </c>
    </row>
    <row r="338" spans="2:65" s="1" customFormat="1" ht="24.2" customHeight="1" x14ac:dyDescent="0.2">
      <c r="B338" s="131"/>
      <c r="C338" s="162" t="s">
        <v>569</v>
      </c>
      <c r="D338" s="162" t="s">
        <v>281</v>
      </c>
      <c r="E338" s="163" t="s">
        <v>570</v>
      </c>
      <c r="F338" s="164" t="s">
        <v>571</v>
      </c>
      <c r="G338" s="165" t="s">
        <v>178</v>
      </c>
      <c r="H338" s="166">
        <v>26.292000000000002</v>
      </c>
      <c r="I338" s="167"/>
      <c r="J338" s="167">
        <f>ROUND(I338*H338,2)</f>
        <v>0</v>
      </c>
      <c r="K338" s="164" t="s">
        <v>172</v>
      </c>
      <c r="L338" s="168"/>
      <c r="M338" s="169" t="s">
        <v>1</v>
      </c>
      <c r="N338" s="170" t="s">
        <v>39</v>
      </c>
      <c r="O338" s="140">
        <v>0</v>
      </c>
      <c r="P338" s="140">
        <f>O338*H338</f>
        <v>0</v>
      </c>
      <c r="Q338" s="140">
        <v>5.4000000000000003E-3</v>
      </c>
      <c r="R338" s="140">
        <f>Q338*H338</f>
        <v>0.14197680000000001</v>
      </c>
      <c r="S338" s="140">
        <v>0</v>
      </c>
      <c r="T338" s="141">
        <f>S338*H338</f>
        <v>0</v>
      </c>
      <c r="V338" s="1" t="s">
        <v>1481</v>
      </c>
      <c r="X338" s="11"/>
      <c r="Y338" s="11"/>
      <c r="Z338" s="11"/>
      <c r="AR338" s="142" t="s">
        <v>393</v>
      </c>
      <c r="AT338" s="142" t="s">
        <v>281</v>
      </c>
      <c r="AU338" s="142" t="s">
        <v>83</v>
      </c>
      <c r="AY338" s="16" t="s">
        <v>157</v>
      </c>
      <c r="BE338" s="143">
        <f>IF(N338="základní",J338,0)</f>
        <v>0</v>
      </c>
      <c r="BF338" s="143">
        <f>IF(N338="snížená",J338,0)</f>
        <v>0</v>
      </c>
      <c r="BG338" s="143">
        <f>IF(N338="zákl. přenesená",J338,0)</f>
        <v>0</v>
      </c>
      <c r="BH338" s="143">
        <f>IF(N338="sníž. přenesená",J338,0)</f>
        <v>0</v>
      </c>
      <c r="BI338" s="143">
        <f>IF(N338="nulová",J338,0)</f>
        <v>0</v>
      </c>
      <c r="BJ338" s="16" t="s">
        <v>81</v>
      </c>
      <c r="BK338" s="143">
        <f>ROUND(I338*H338,2)</f>
        <v>0</v>
      </c>
      <c r="BL338" s="16" t="s">
        <v>223</v>
      </c>
      <c r="BM338" s="142" t="s">
        <v>578</v>
      </c>
    </row>
    <row r="339" spans="2:65" s="12" customFormat="1" x14ac:dyDescent="0.2">
      <c r="B339" s="147"/>
      <c r="D339" s="144" t="s">
        <v>183</v>
      </c>
      <c r="F339" s="149" t="s">
        <v>579</v>
      </c>
      <c r="H339" s="150">
        <v>26.292000000000002</v>
      </c>
      <c r="L339" s="147"/>
      <c r="M339" s="151"/>
      <c r="T339" s="152"/>
      <c r="X339" s="11"/>
      <c r="Y339" s="11"/>
      <c r="Z339" s="11"/>
      <c r="AT339" s="148" t="s">
        <v>183</v>
      </c>
      <c r="AU339" s="148" t="s">
        <v>83</v>
      </c>
      <c r="AV339" s="12" t="s">
        <v>83</v>
      </c>
      <c r="AW339" s="12" t="s">
        <v>3</v>
      </c>
      <c r="AX339" s="12" t="s">
        <v>81</v>
      </c>
      <c r="AY339" s="148" t="s">
        <v>157</v>
      </c>
    </row>
    <row r="340" spans="2:65" s="1" customFormat="1" ht="16.5" customHeight="1" x14ac:dyDescent="0.2">
      <c r="B340" s="131"/>
      <c r="C340" s="132" t="s">
        <v>1479</v>
      </c>
      <c r="D340" s="132" t="s">
        <v>160</v>
      </c>
      <c r="E340" s="133" t="s">
        <v>581</v>
      </c>
      <c r="F340" s="134" t="s">
        <v>582</v>
      </c>
      <c r="G340" s="135" t="s">
        <v>197</v>
      </c>
      <c r="H340" s="136">
        <v>0.5</v>
      </c>
      <c r="I340" s="137"/>
      <c r="J340" s="137">
        <f>ROUND(I340*H340,2)</f>
        <v>0</v>
      </c>
      <c r="K340" s="134" t="s">
        <v>172</v>
      </c>
      <c r="L340" s="28"/>
      <c r="M340" s="138" t="s">
        <v>1</v>
      </c>
      <c r="N340" s="139" t="s">
        <v>39</v>
      </c>
      <c r="O340" s="140">
        <v>1.5669999999999999</v>
      </c>
      <c r="P340" s="140">
        <f>O340*H340</f>
        <v>0.78349999999999997</v>
      </c>
      <c r="Q340" s="140">
        <v>0</v>
      </c>
      <c r="R340" s="140">
        <f>Q340*H340</f>
        <v>0</v>
      </c>
      <c r="S340" s="140">
        <v>0</v>
      </c>
      <c r="T340" s="141">
        <f>S340*H340</f>
        <v>0</v>
      </c>
      <c r="X340" s="11"/>
      <c r="Y340" s="11"/>
      <c r="Z340" s="11"/>
      <c r="AR340" s="142" t="s">
        <v>223</v>
      </c>
      <c r="AT340" s="142" t="s">
        <v>160</v>
      </c>
      <c r="AU340" s="142" t="s">
        <v>83</v>
      </c>
      <c r="AY340" s="16" t="s">
        <v>157</v>
      </c>
      <c r="BE340" s="143">
        <f>IF(N340="základní",J340,0)</f>
        <v>0</v>
      </c>
      <c r="BF340" s="143">
        <f>IF(N340="snížená",J340,0)</f>
        <v>0</v>
      </c>
      <c r="BG340" s="143">
        <f>IF(N340="zákl. přenesená",J340,0)</f>
        <v>0</v>
      </c>
      <c r="BH340" s="143">
        <f>IF(N340="sníž. přenesená",J340,0)</f>
        <v>0</v>
      </c>
      <c r="BI340" s="143">
        <f>IF(N340="nulová",J340,0)</f>
        <v>0</v>
      </c>
      <c r="BJ340" s="16" t="s">
        <v>81</v>
      </c>
      <c r="BK340" s="143">
        <f>ROUND(I340*H340,2)</f>
        <v>0</v>
      </c>
      <c r="BL340" s="16" t="s">
        <v>223</v>
      </c>
      <c r="BM340" s="142" t="s">
        <v>583</v>
      </c>
    </row>
    <row r="341" spans="2:65" s="11" customFormat="1" ht="22.9" customHeight="1" x14ac:dyDescent="0.2">
      <c r="B341" s="120"/>
      <c r="D341" s="121" t="s">
        <v>73</v>
      </c>
      <c r="E341" s="129" t="s">
        <v>584</v>
      </c>
      <c r="F341" s="129" t="s">
        <v>585</v>
      </c>
      <c r="J341" s="130">
        <f>BK341</f>
        <v>0</v>
      </c>
      <c r="L341" s="120"/>
      <c r="M341" s="124"/>
      <c r="P341" s="125">
        <f>SUM(P342:P382)</f>
        <v>49.846207999999997</v>
      </c>
      <c r="R341" s="125">
        <f>SUM(R342:R382)</f>
        <v>1.1595988800000001</v>
      </c>
      <c r="T341" s="126">
        <f>SUM(T342:T382)</f>
        <v>0</v>
      </c>
      <c r="AR341" s="121" t="s">
        <v>83</v>
      </c>
      <c r="AT341" s="127" t="s">
        <v>73</v>
      </c>
      <c r="AU341" s="127" t="s">
        <v>81</v>
      </c>
      <c r="AY341" s="121" t="s">
        <v>157</v>
      </c>
      <c r="BK341" s="128">
        <f>SUM(BK342:BK382)</f>
        <v>0</v>
      </c>
    </row>
    <row r="342" spans="2:65" s="1" customFormat="1" ht="16.5" customHeight="1" x14ac:dyDescent="0.2">
      <c r="B342" s="131"/>
      <c r="C342" s="132">
        <v>120</v>
      </c>
      <c r="D342" s="132" t="s">
        <v>160</v>
      </c>
      <c r="E342" s="133" t="s">
        <v>586</v>
      </c>
      <c r="F342" s="134" t="s">
        <v>587</v>
      </c>
      <c r="G342" s="135" t="s">
        <v>178</v>
      </c>
      <c r="H342" s="136">
        <v>49.283000000000001</v>
      </c>
      <c r="I342" s="137"/>
      <c r="J342" s="137">
        <f>ROUND(I342*H342,2)</f>
        <v>0</v>
      </c>
      <c r="K342" s="134" t="s">
        <v>172</v>
      </c>
      <c r="L342" s="28"/>
      <c r="M342" s="138" t="s">
        <v>1</v>
      </c>
      <c r="N342" s="139" t="s">
        <v>39</v>
      </c>
      <c r="O342" s="140">
        <v>2.9000000000000001E-2</v>
      </c>
      <c r="P342" s="140">
        <f>O342*H342</f>
        <v>1.4292070000000001</v>
      </c>
      <c r="Q342" s="140">
        <v>0</v>
      </c>
      <c r="R342" s="140">
        <f>Q342*H342</f>
        <v>0</v>
      </c>
      <c r="S342" s="140">
        <v>0</v>
      </c>
      <c r="T342" s="141">
        <f>S342*H342</f>
        <v>0</v>
      </c>
      <c r="V342" s="1" t="s">
        <v>1483</v>
      </c>
      <c r="X342" s="11"/>
      <c r="Y342" s="11"/>
      <c r="Z342" s="11"/>
      <c r="AR342" s="142" t="s">
        <v>223</v>
      </c>
      <c r="AT342" s="142" t="s">
        <v>160</v>
      </c>
      <c r="AU342" s="142" t="s">
        <v>83</v>
      </c>
      <c r="AY342" s="16" t="s">
        <v>157</v>
      </c>
      <c r="BE342" s="143">
        <f>IF(N342="základní",J342,0)</f>
        <v>0</v>
      </c>
      <c r="BF342" s="143">
        <f>IF(N342="snížená",J342,0)</f>
        <v>0</v>
      </c>
      <c r="BG342" s="143">
        <f>IF(N342="zákl. přenesená",J342,0)</f>
        <v>0</v>
      </c>
      <c r="BH342" s="143">
        <f>IF(N342="sníž. přenesená",J342,0)</f>
        <v>0</v>
      </c>
      <c r="BI342" s="143">
        <f>IF(N342="nulová",J342,0)</f>
        <v>0</v>
      </c>
      <c r="BJ342" s="16" t="s">
        <v>81</v>
      </c>
      <c r="BK342" s="143">
        <f>ROUND(I342*H342,2)</f>
        <v>0</v>
      </c>
      <c r="BL342" s="16" t="s">
        <v>223</v>
      </c>
      <c r="BM342" s="142" t="s">
        <v>588</v>
      </c>
    </row>
    <row r="343" spans="2:65" s="12" customFormat="1" x14ac:dyDescent="0.2">
      <c r="B343" s="147"/>
      <c r="D343" s="144" t="s">
        <v>183</v>
      </c>
      <c r="E343" s="148" t="s">
        <v>1</v>
      </c>
      <c r="F343" s="149" t="s">
        <v>589</v>
      </c>
      <c r="H343" s="150">
        <v>49.283000000000001</v>
      </c>
      <c r="L343" s="147"/>
      <c r="M343" s="151"/>
      <c r="T343" s="152"/>
      <c r="X343" s="11"/>
      <c r="Y343" s="11"/>
      <c r="Z343" s="11"/>
      <c r="AT343" s="148" t="s">
        <v>183</v>
      </c>
      <c r="AU343" s="148" t="s">
        <v>83</v>
      </c>
      <c r="AV343" s="12" t="s">
        <v>83</v>
      </c>
      <c r="AW343" s="12" t="s">
        <v>30</v>
      </c>
      <c r="AX343" s="12" t="s">
        <v>74</v>
      </c>
      <c r="AY343" s="148" t="s">
        <v>157</v>
      </c>
    </row>
    <row r="344" spans="2:65" s="13" customFormat="1" x14ac:dyDescent="0.2">
      <c r="B344" s="153"/>
      <c r="D344" s="144" t="s">
        <v>183</v>
      </c>
      <c r="E344" s="154" t="s">
        <v>1</v>
      </c>
      <c r="F344" s="155" t="s">
        <v>185</v>
      </c>
      <c r="H344" s="156">
        <v>49.283000000000001</v>
      </c>
      <c r="L344" s="153"/>
      <c r="M344" s="157"/>
      <c r="T344" s="158"/>
      <c r="X344" s="11"/>
      <c r="Y344" s="11"/>
      <c r="Z344" s="11"/>
      <c r="AT344" s="154" t="s">
        <v>183</v>
      </c>
      <c r="AU344" s="154" t="s">
        <v>83</v>
      </c>
      <c r="AV344" s="13" t="s">
        <v>165</v>
      </c>
      <c r="AW344" s="13" t="s">
        <v>30</v>
      </c>
      <c r="AX344" s="13" t="s">
        <v>81</v>
      </c>
      <c r="AY344" s="154" t="s">
        <v>157</v>
      </c>
    </row>
    <row r="345" spans="2:65" s="1" customFormat="1" ht="16.5" customHeight="1" x14ac:dyDescent="0.2">
      <c r="B345" s="131"/>
      <c r="C345" s="162">
        <v>108</v>
      </c>
      <c r="D345" s="162" t="s">
        <v>281</v>
      </c>
      <c r="E345" s="163" t="s">
        <v>553</v>
      </c>
      <c r="F345" s="164" t="s">
        <v>554</v>
      </c>
      <c r="G345" s="165" t="s">
        <v>197</v>
      </c>
      <c r="H345" s="166">
        <v>1.6E-2</v>
      </c>
      <c r="I345" s="167"/>
      <c r="J345" s="167">
        <f>ROUND(I345*H345,2)</f>
        <v>0</v>
      </c>
      <c r="K345" s="164" t="s">
        <v>172</v>
      </c>
      <c r="L345" s="168"/>
      <c r="M345" s="169" t="s">
        <v>1</v>
      </c>
      <c r="N345" s="170" t="s">
        <v>39</v>
      </c>
      <c r="O345" s="140">
        <v>0</v>
      </c>
      <c r="P345" s="140">
        <f>O345*H345</f>
        <v>0</v>
      </c>
      <c r="Q345" s="140">
        <v>1</v>
      </c>
      <c r="R345" s="140">
        <f>Q345*H345</f>
        <v>1.6E-2</v>
      </c>
      <c r="S345" s="140">
        <v>0</v>
      </c>
      <c r="T345" s="141">
        <f>S345*H345</f>
        <v>0</v>
      </c>
      <c r="V345" s="1" t="s">
        <v>1483</v>
      </c>
      <c r="X345" s="11"/>
      <c r="Y345" s="11"/>
      <c r="Z345" s="11"/>
      <c r="AR345" s="142" t="s">
        <v>393</v>
      </c>
      <c r="AT345" s="142" t="s">
        <v>281</v>
      </c>
      <c r="AU345" s="142" t="s">
        <v>83</v>
      </c>
      <c r="AY345" s="16" t="s">
        <v>157</v>
      </c>
      <c r="BE345" s="143">
        <f>IF(N345="základní",J345,0)</f>
        <v>0</v>
      </c>
      <c r="BF345" s="143">
        <f>IF(N345="snížená",J345,0)</f>
        <v>0</v>
      </c>
      <c r="BG345" s="143">
        <f>IF(N345="zákl. přenesená",J345,0)</f>
        <v>0</v>
      </c>
      <c r="BH345" s="143">
        <f>IF(N345="sníž. přenesená",J345,0)</f>
        <v>0</v>
      </c>
      <c r="BI345" s="143">
        <f>IF(N345="nulová",J345,0)</f>
        <v>0</v>
      </c>
      <c r="BJ345" s="16" t="s">
        <v>81</v>
      </c>
      <c r="BK345" s="143">
        <f>ROUND(I345*H345,2)</f>
        <v>0</v>
      </c>
      <c r="BL345" s="16" t="s">
        <v>223</v>
      </c>
      <c r="BM345" s="142" t="s">
        <v>591</v>
      </c>
    </row>
    <row r="346" spans="2:65" s="12" customFormat="1" x14ac:dyDescent="0.2">
      <c r="B346" s="147"/>
      <c r="D346" s="144" t="s">
        <v>183</v>
      </c>
      <c r="F346" s="149" t="s">
        <v>592</v>
      </c>
      <c r="H346" s="150">
        <v>1.6E-2</v>
      </c>
      <c r="L346" s="147"/>
      <c r="M346" s="151"/>
      <c r="T346" s="152"/>
      <c r="X346" s="11"/>
      <c r="Y346" s="11"/>
      <c r="Z346" s="11"/>
      <c r="AT346" s="148" t="s">
        <v>183</v>
      </c>
      <c r="AU346" s="148" t="s">
        <v>83</v>
      </c>
      <c r="AV346" s="12" t="s">
        <v>83</v>
      </c>
      <c r="AW346" s="12" t="s">
        <v>3</v>
      </c>
      <c r="AX346" s="12" t="s">
        <v>81</v>
      </c>
      <c r="AY346" s="148" t="s">
        <v>157</v>
      </c>
    </row>
    <row r="347" spans="2:65" s="1" customFormat="1" ht="16.5" customHeight="1" x14ac:dyDescent="0.2">
      <c r="B347" s="131"/>
      <c r="C347" s="132">
        <v>549</v>
      </c>
      <c r="D347" s="132" t="s">
        <v>160</v>
      </c>
      <c r="E347" s="133" t="s">
        <v>593</v>
      </c>
      <c r="F347" s="134" t="s">
        <v>594</v>
      </c>
      <c r="G347" s="135" t="s">
        <v>178</v>
      </c>
      <c r="H347" s="136">
        <v>58.286999999999999</v>
      </c>
      <c r="I347" s="137"/>
      <c r="J347" s="137">
        <f>ROUND(I347*H347,2)</f>
        <v>0</v>
      </c>
      <c r="K347" s="134" t="s">
        <v>172</v>
      </c>
      <c r="L347" s="28"/>
      <c r="M347" s="138" t="s">
        <v>1</v>
      </c>
      <c r="N347" s="139" t="s">
        <v>39</v>
      </c>
      <c r="O347" s="140">
        <v>0.115</v>
      </c>
      <c r="P347" s="140">
        <f>O347*H347</f>
        <v>6.7030050000000001</v>
      </c>
      <c r="Q347" s="140">
        <v>0</v>
      </c>
      <c r="R347" s="140">
        <f>Q347*H347</f>
        <v>0</v>
      </c>
      <c r="S347" s="140">
        <v>0</v>
      </c>
      <c r="T347" s="141">
        <f>S347*H347</f>
        <v>0</v>
      </c>
      <c r="V347" s="1" t="s">
        <v>1481</v>
      </c>
      <c r="X347" s="11"/>
      <c r="Y347" s="11"/>
      <c r="Z347" s="11"/>
      <c r="AR347" s="142" t="s">
        <v>223</v>
      </c>
      <c r="AT347" s="142" t="s">
        <v>160</v>
      </c>
      <c r="AU347" s="142" t="s">
        <v>83</v>
      </c>
      <c r="AY347" s="16" t="s">
        <v>157</v>
      </c>
      <c r="BE347" s="143">
        <f>IF(N347="základní",J347,0)</f>
        <v>0</v>
      </c>
      <c r="BF347" s="143">
        <f>IF(N347="snížená",J347,0)</f>
        <v>0</v>
      </c>
      <c r="BG347" s="143">
        <f>IF(N347="zákl. přenesená",J347,0)</f>
        <v>0</v>
      </c>
      <c r="BH347" s="143">
        <f>IF(N347="sníž. přenesená",J347,0)</f>
        <v>0</v>
      </c>
      <c r="BI347" s="143">
        <f>IF(N347="nulová",J347,0)</f>
        <v>0</v>
      </c>
      <c r="BJ347" s="16" t="s">
        <v>81</v>
      </c>
      <c r="BK347" s="143">
        <f>ROUND(I347*H347,2)</f>
        <v>0</v>
      </c>
      <c r="BL347" s="16" t="s">
        <v>223</v>
      </c>
      <c r="BM347" s="142" t="s">
        <v>595</v>
      </c>
    </row>
    <row r="348" spans="2:65" s="12" customFormat="1" x14ac:dyDescent="0.2">
      <c r="B348" s="147"/>
      <c r="D348" s="144" t="s">
        <v>183</v>
      </c>
      <c r="E348" s="148" t="s">
        <v>1</v>
      </c>
      <c r="F348" s="149" t="s">
        <v>589</v>
      </c>
      <c r="H348" s="150">
        <v>49.283000000000001</v>
      </c>
      <c r="L348" s="147"/>
      <c r="M348" s="151"/>
      <c r="T348" s="152"/>
      <c r="X348" s="11"/>
      <c r="Y348" s="11"/>
      <c r="Z348" s="11"/>
      <c r="AT348" s="148" t="s">
        <v>183</v>
      </c>
      <c r="AU348" s="148" t="s">
        <v>83</v>
      </c>
      <c r="AV348" s="12" t="s">
        <v>83</v>
      </c>
      <c r="AW348" s="12" t="s">
        <v>30</v>
      </c>
      <c r="AX348" s="12" t="s">
        <v>74</v>
      </c>
      <c r="AY348" s="148" t="s">
        <v>157</v>
      </c>
    </row>
    <row r="349" spans="2:65" s="12" customFormat="1" x14ac:dyDescent="0.2">
      <c r="B349" s="147"/>
      <c r="D349" s="144" t="s">
        <v>183</v>
      </c>
      <c r="E349" s="148" t="s">
        <v>1</v>
      </c>
      <c r="F349" s="149" t="s">
        <v>596</v>
      </c>
      <c r="H349" s="150">
        <v>9.0039999999999996</v>
      </c>
      <c r="L349" s="147"/>
      <c r="M349" s="151"/>
      <c r="T349" s="152"/>
      <c r="X349" s="11"/>
      <c r="Y349" s="11"/>
      <c r="Z349" s="11"/>
      <c r="AT349" s="148" t="s">
        <v>183</v>
      </c>
      <c r="AU349" s="148" t="s">
        <v>83</v>
      </c>
      <c r="AV349" s="12" t="s">
        <v>83</v>
      </c>
      <c r="AW349" s="12" t="s">
        <v>30</v>
      </c>
      <c r="AX349" s="12" t="s">
        <v>74</v>
      </c>
      <c r="AY349" s="148" t="s">
        <v>157</v>
      </c>
    </row>
    <row r="350" spans="2:65" s="13" customFormat="1" x14ac:dyDescent="0.2">
      <c r="B350" s="153"/>
      <c r="D350" s="144" t="s">
        <v>183</v>
      </c>
      <c r="E350" s="154" t="s">
        <v>1</v>
      </c>
      <c r="F350" s="155" t="s">
        <v>185</v>
      </c>
      <c r="H350" s="156">
        <v>58.286999999999999</v>
      </c>
      <c r="L350" s="153"/>
      <c r="M350" s="157"/>
      <c r="T350" s="158"/>
      <c r="X350" s="11"/>
      <c r="Y350" s="11"/>
      <c r="Z350" s="11"/>
      <c r="AT350" s="154" t="s">
        <v>183</v>
      </c>
      <c r="AU350" s="154" t="s">
        <v>83</v>
      </c>
      <c r="AV350" s="13" t="s">
        <v>165</v>
      </c>
      <c r="AW350" s="13" t="s">
        <v>30</v>
      </c>
      <c r="AX350" s="13" t="s">
        <v>81</v>
      </c>
      <c r="AY350" s="154" t="s">
        <v>157</v>
      </c>
    </row>
    <row r="351" spans="2:65" s="1" customFormat="1" ht="24.2" customHeight="1" x14ac:dyDescent="0.2">
      <c r="B351" s="131"/>
      <c r="C351" s="162">
        <v>123</v>
      </c>
      <c r="D351" s="162" t="s">
        <v>281</v>
      </c>
      <c r="E351" s="163" t="s">
        <v>598</v>
      </c>
      <c r="F351" s="164" t="s">
        <v>599</v>
      </c>
      <c r="G351" s="165" t="s">
        <v>178</v>
      </c>
      <c r="H351" s="166">
        <v>67.933000000000007</v>
      </c>
      <c r="I351" s="167"/>
      <c r="J351" s="167">
        <f>ROUND(I351*H351,2)</f>
        <v>0</v>
      </c>
      <c r="K351" s="164" t="s">
        <v>172</v>
      </c>
      <c r="L351" s="168"/>
      <c r="M351" s="169" t="s">
        <v>1</v>
      </c>
      <c r="N351" s="170" t="s">
        <v>39</v>
      </c>
      <c r="O351" s="140">
        <v>0</v>
      </c>
      <c r="P351" s="140">
        <f>O351*H351</f>
        <v>0</v>
      </c>
      <c r="Q351" s="140">
        <v>4.7999999999999996E-3</v>
      </c>
      <c r="R351" s="140">
        <f>Q351*H351</f>
        <v>0.32607839999999999</v>
      </c>
      <c r="S351" s="140">
        <v>0</v>
      </c>
      <c r="T351" s="141">
        <f>S351*H351</f>
        <v>0</v>
      </c>
      <c r="V351" s="1" t="s">
        <v>1483</v>
      </c>
      <c r="X351" s="11"/>
      <c r="Y351" s="11"/>
      <c r="Z351" s="11"/>
      <c r="AR351" s="142" t="s">
        <v>393</v>
      </c>
      <c r="AT351" s="142" t="s">
        <v>281</v>
      </c>
      <c r="AU351" s="142" t="s">
        <v>83</v>
      </c>
      <c r="AY351" s="16" t="s">
        <v>157</v>
      </c>
      <c r="BE351" s="143">
        <f>IF(N351="základní",J351,0)</f>
        <v>0</v>
      </c>
      <c r="BF351" s="143">
        <f>IF(N351="snížená",J351,0)</f>
        <v>0</v>
      </c>
      <c r="BG351" s="143">
        <f>IF(N351="zákl. přenesená",J351,0)</f>
        <v>0</v>
      </c>
      <c r="BH351" s="143">
        <f>IF(N351="sníž. přenesená",J351,0)</f>
        <v>0</v>
      </c>
      <c r="BI351" s="143">
        <f>IF(N351="nulová",J351,0)</f>
        <v>0</v>
      </c>
      <c r="BJ351" s="16" t="s">
        <v>81</v>
      </c>
      <c r="BK351" s="143">
        <f>ROUND(I351*H351,2)</f>
        <v>0</v>
      </c>
      <c r="BL351" s="16" t="s">
        <v>223</v>
      </c>
      <c r="BM351" s="142" t="s">
        <v>600</v>
      </c>
    </row>
    <row r="352" spans="2:65" s="12" customFormat="1" x14ac:dyDescent="0.2">
      <c r="B352" s="147"/>
      <c r="D352" s="144" t="s">
        <v>183</v>
      </c>
      <c r="F352" s="149" t="s">
        <v>601</v>
      </c>
      <c r="H352" s="150">
        <v>67.933000000000007</v>
      </c>
      <c r="L352" s="147"/>
      <c r="M352" s="151"/>
      <c r="T352" s="152"/>
      <c r="X352" s="11"/>
      <c r="Y352" s="11"/>
      <c r="Z352" s="11"/>
      <c r="AT352" s="148" t="s">
        <v>183</v>
      </c>
      <c r="AU352" s="148" t="s">
        <v>83</v>
      </c>
      <c r="AV352" s="12" t="s">
        <v>83</v>
      </c>
      <c r="AW352" s="12" t="s">
        <v>3</v>
      </c>
      <c r="AX352" s="12" t="s">
        <v>81</v>
      </c>
      <c r="AY352" s="148" t="s">
        <v>157</v>
      </c>
    </row>
    <row r="353" spans="2:65" s="1" customFormat="1" ht="16.5" customHeight="1" x14ac:dyDescent="0.2">
      <c r="B353" s="131"/>
      <c r="C353" s="132">
        <v>124</v>
      </c>
      <c r="D353" s="132" t="s">
        <v>160</v>
      </c>
      <c r="E353" s="133" t="s">
        <v>602</v>
      </c>
      <c r="F353" s="134" t="s">
        <v>603</v>
      </c>
      <c r="G353" s="135" t="s">
        <v>178</v>
      </c>
      <c r="H353" s="136">
        <v>49.283000000000001</v>
      </c>
      <c r="I353" s="137"/>
      <c r="J353" s="137">
        <f>ROUND(I353*H353,2)</f>
        <v>0</v>
      </c>
      <c r="K353" s="134" t="s">
        <v>172</v>
      </c>
      <c r="L353" s="28"/>
      <c r="M353" s="138" t="s">
        <v>1</v>
      </c>
      <c r="N353" s="139" t="s">
        <v>39</v>
      </c>
      <c r="O353" s="140">
        <v>0.17899999999999999</v>
      </c>
      <c r="P353" s="140">
        <f>O353*H353</f>
        <v>8.8216570000000001</v>
      </c>
      <c r="Q353" s="140">
        <v>8.8000000000000003E-4</v>
      </c>
      <c r="R353" s="140">
        <f>Q353*H353</f>
        <v>4.3369040000000005E-2</v>
      </c>
      <c r="S353" s="140">
        <v>0</v>
      </c>
      <c r="T353" s="141">
        <f>S353*H353</f>
        <v>0</v>
      </c>
      <c r="V353" s="1" t="s">
        <v>1483</v>
      </c>
      <c r="X353" s="11"/>
      <c r="Y353" s="11"/>
      <c r="Z353" s="11"/>
      <c r="AR353" s="142" t="s">
        <v>223</v>
      </c>
      <c r="AT353" s="142" t="s">
        <v>160</v>
      </c>
      <c r="AU353" s="142" t="s">
        <v>83</v>
      </c>
      <c r="AY353" s="16" t="s">
        <v>157</v>
      </c>
      <c r="BE353" s="143">
        <f>IF(N353="základní",J353,0)</f>
        <v>0</v>
      </c>
      <c r="BF353" s="143">
        <f>IF(N353="snížená",J353,0)</f>
        <v>0</v>
      </c>
      <c r="BG353" s="143">
        <f>IF(N353="zákl. přenesená",J353,0)</f>
        <v>0</v>
      </c>
      <c r="BH353" s="143">
        <f>IF(N353="sníž. přenesená",J353,0)</f>
        <v>0</v>
      </c>
      <c r="BI353" s="143">
        <f>IF(N353="nulová",J353,0)</f>
        <v>0</v>
      </c>
      <c r="BJ353" s="16" t="s">
        <v>81</v>
      </c>
      <c r="BK353" s="143">
        <f>ROUND(I353*H353,2)</f>
        <v>0</v>
      </c>
      <c r="BL353" s="16" t="s">
        <v>223</v>
      </c>
      <c r="BM353" s="142" t="s">
        <v>604</v>
      </c>
    </row>
    <row r="354" spans="2:65" s="12" customFormat="1" x14ac:dyDescent="0.2">
      <c r="B354" s="147"/>
      <c r="D354" s="144" t="s">
        <v>183</v>
      </c>
      <c r="E354" s="148" t="s">
        <v>1</v>
      </c>
      <c r="F354" s="149" t="s">
        <v>589</v>
      </c>
      <c r="H354" s="150">
        <v>49.283000000000001</v>
      </c>
      <c r="L354" s="147"/>
      <c r="M354" s="151"/>
      <c r="T354" s="152"/>
      <c r="X354" s="11"/>
      <c r="Y354" s="11"/>
      <c r="Z354" s="11"/>
      <c r="AT354" s="148" t="s">
        <v>183</v>
      </c>
      <c r="AU354" s="148" t="s">
        <v>83</v>
      </c>
      <c r="AV354" s="12" t="s">
        <v>83</v>
      </c>
      <c r="AW354" s="12" t="s">
        <v>30</v>
      </c>
      <c r="AX354" s="12" t="s">
        <v>74</v>
      </c>
      <c r="AY354" s="148" t="s">
        <v>157</v>
      </c>
    </row>
    <row r="355" spans="2:65" s="13" customFormat="1" x14ac:dyDescent="0.2">
      <c r="B355" s="153"/>
      <c r="D355" s="144" t="s">
        <v>183</v>
      </c>
      <c r="E355" s="154" t="s">
        <v>1</v>
      </c>
      <c r="F355" s="155" t="s">
        <v>185</v>
      </c>
      <c r="H355" s="156">
        <v>49.283000000000001</v>
      </c>
      <c r="L355" s="153"/>
      <c r="M355" s="157"/>
      <c r="T355" s="158"/>
      <c r="X355" s="11"/>
      <c r="Y355" s="11"/>
      <c r="Z355" s="11"/>
      <c r="AT355" s="154" t="s">
        <v>183</v>
      </c>
      <c r="AU355" s="154" t="s">
        <v>83</v>
      </c>
      <c r="AV355" s="13" t="s">
        <v>165</v>
      </c>
      <c r="AW355" s="13" t="s">
        <v>30</v>
      </c>
      <c r="AX355" s="13" t="s">
        <v>81</v>
      </c>
      <c r="AY355" s="154" t="s">
        <v>157</v>
      </c>
    </row>
    <row r="356" spans="2:65" s="1" customFormat="1" ht="24.2" customHeight="1" x14ac:dyDescent="0.2">
      <c r="B356" s="131"/>
      <c r="C356" s="162" t="s">
        <v>1479</v>
      </c>
      <c r="D356" s="162" t="s">
        <v>281</v>
      </c>
      <c r="E356" s="163" t="s">
        <v>606</v>
      </c>
      <c r="F356" s="164" t="s">
        <v>607</v>
      </c>
      <c r="G356" s="165" t="s">
        <v>178</v>
      </c>
      <c r="H356" s="166">
        <v>57.439</v>
      </c>
      <c r="I356" s="167"/>
      <c r="J356" s="167">
        <f>ROUND(I356*H356,2)</f>
        <v>0</v>
      </c>
      <c r="K356" s="164" t="s">
        <v>172</v>
      </c>
      <c r="L356" s="168"/>
      <c r="M356" s="169" t="s">
        <v>1</v>
      </c>
      <c r="N356" s="170" t="s">
        <v>39</v>
      </c>
      <c r="O356" s="140">
        <v>0</v>
      </c>
      <c r="P356" s="140">
        <f>O356*H356</f>
        <v>0</v>
      </c>
      <c r="Q356" s="140">
        <v>4.7000000000000002E-3</v>
      </c>
      <c r="R356" s="140">
        <f>Q356*H356</f>
        <v>0.26996330000000002</v>
      </c>
      <c r="S356" s="140">
        <v>0</v>
      </c>
      <c r="T356" s="141">
        <f>S356*H356</f>
        <v>0</v>
      </c>
      <c r="X356" s="11"/>
      <c r="Y356" s="11"/>
      <c r="Z356" s="11"/>
      <c r="AR356" s="142" t="s">
        <v>393</v>
      </c>
      <c r="AT356" s="142" t="s">
        <v>281</v>
      </c>
      <c r="AU356" s="142" t="s">
        <v>83</v>
      </c>
      <c r="AY356" s="16" t="s">
        <v>157</v>
      </c>
      <c r="BE356" s="143">
        <f>IF(N356="základní",J356,0)</f>
        <v>0</v>
      </c>
      <c r="BF356" s="143">
        <f>IF(N356="snížená",J356,0)</f>
        <v>0</v>
      </c>
      <c r="BG356" s="143">
        <f>IF(N356="zákl. přenesená",J356,0)</f>
        <v>0</v>
      </c>
      <c r="BH356" s="143">
        <f>IF(N356="sníž. přenesená",J356,0)</f>
        <v>0</v>
      </c>
      <c r="BI356" s="143">
        <f>IF(N356="nulová",J356,0)</f>
        <v>0</v>
      </c>
      <c r="BJ356" s="16" t="s">
        <v>81</v>
      </c>
      <c r="BK356" s="143">
        <f>ROUND(I356*H356,2)</f>
        <v>0</v>
      </c>
      <c r="BL356" s="16" t="s">
        <v>223</v>
      </c>
      <c r="BM356" s="142" t="s">
        <v>608</v>
      </c>
    </row>
    <row r="357" spans="2:65" s="12" customFormat="1" x14ac:dyDescent="0.2">
      <c r="B357" s="147"/>
      <c r="D357" s="144" t="s">
        <v>183</v>
      </c>
      <c r="F357" s="149" t="s">
        <v>609</v>
      </c>
      <c r="H357" s="150">
        <v>57.439</v>
      </c>
      <c r="L357" s="147"/>
      <c r="M357" s="151"/>
      <c r="T357" s="152"/>
      <c r="X357" s="11"/>
      <c r="Y357" s="11"/>
      <c r="Z357" s="11"/>
      <c r="AT357" s="148" t="s">
        <v>183</v>
      </c>
      <c r="AU357" s="148" t="s">
        <v>83</v>
      </c>
      <c r="AV357" s="12" t="s">
        <v>83</v>
      </c>
      <c r="AW357" s="12" t="s">
        <v>3</v>
      </c>
      <c r="AX357" s="12" t="s">
        <v>81</v>
      </c>
      <c r="AY357" s="148" t="s">
        <v>157</v>
      </c>
    </row>
    <row r="358" spans="2:65" s="1" customFormat="1" ht="16.5" customHeight="1" x14ac:dyDescent="0.2">
      <c r="B358" s="131"/>
      <c r="C358" s="132">
        <v>124</v>
      </c>
      <c r="D358" s="132" t="s">
        <v>160</v>
      </c>
      <c r="E358" s="133" t="s">
        <v>602</v>
      </c>
      <c r="F358" s="134" t="s">
        <v>603</v>
      </c>
      <c r="G358" s="135" t="s">
        <v>178</v>
      </c>
      <c r="H358" s="136">
        <v>49.283000000000001</v>
      </c>
      <c r="I358" s="137"/>
      <c r="J358" s="137">
        <f>ROUND(I358*H358,2)</f>
        <v>0</v>
      </c>
      <c r="K358" s="134" t="s">
        <v>172</v>
      </c>
      <c r="L358" s="28"/>
      <c r="M358" s="138" t="s">
        <v>1</v>
      </c>
      <c r="N358" s="139" t="s">
        <v>39</v>
      </c>
      <c r="O358" s="140">
        <v>0.17899999999999999</v>
      </c>
      <c r="P358" s="140">
        <f>O358*H358</f>
        <v>8.8216570000000001</v>
      </c>
      <c r="Q358" s="140">
        <v>8.8000000000000003E-4</v>
      </c>
      <c r="R358" s="140">
        <f>Q358*H358</f>
        <v>4.3369040000000005E-2</v>
      </c>
      <c r="S358" s="140">
        <v>0</v>
      </c>
      <c r="T358" s="141">
        <f>S358*H358</f>
        <v>0</v>
      </c>
      <c r="V358" s="1" t="s">
        <v>1483</v>
      </c>
      <c r="X358" s="11"/>
      <c r="Y358" s="11"/>
      <c r="Z358" s="11"/>
      <c r="AR358" s="142" t="s">
        <v>223</v>
      </c>
      <c r="AT358" s="142" t="s">
        <v>160</v>
      </c>
      <c r="AU358" s="142" t="s">
        <v>83</v>
      </c>
      <c r="AY358" s="16" t="s">
        <v>157</v>
      </c>
      <c r="BE358" s="143">
        <f>IF(N358="základní",J358,0)</f>
        <v>0</v>
      </c>
      <c r="BF358" s="143">
        <f>IF(N358="snížená",J358,0)</f>
        <v>0</v>
      </c>
      <c r="BG358" s="143">
        <f>IF(N358="zákl. přenesená",J358,0)</f>
        <v>0</v>
      </c>
      <c r="BH358" s="143">
        <f>IF(N358="sníž. přenesená",J358,0)</f>
        <v>0</v>
      </c>
      <c r="BI358" s="143">
        <f>IF(N358="nulová",J358,0)</f>
        <v>0</v>
      </c>
      <c r="BJ358" s="16" t="s">
        <v>81</v>
      </c>
      <c r="BK358" s="143">
        <f>ROUND(I358*H358,2)</f>
        <v>0</v>
      </c>
      <c r="BL358" s="16" t="s">
        <v>223</v>
      </c>
      <c r="BM358" s="142" t="s">
        <v>611</v>
      </c>
    </row>
    <row r="359" spans="2:65" s="12" customFormat="1" x14ac:dyDescent="0.2">
      <c r="B359" s="147"/>
      <c r="D359" s="144" t="s">
        <v>183</v>
      </c>
      <c r="E359" s="148" t="s">
        <v>1</v>
      </c>
      <c r="F359" s="149" t="s">
        <v>589</v>
      </c>
      <c r="H359" s="150">
        <v>49.283000000000001</v>
      </c>
      <c r="L359" s="147"/>
      <c r="M359" s="151"/>
      <c r="T359" s="152"/>
      <c r="X359" s="11"/>
      <c r="Y359" s="11"/>
      <c r="Z359" s="11"/>
      <c r="AT359" s="148" t="s">
        <v>183</v>
      </c>
      <c r="AU359" s="148" t="s">
        <v>83</v>
      </c>
      <c r="AV359" s="12" t="s">
        <v>83</v>
      </c>
      <c r="AW359" s="12" t="s">
        <v>30</v>
      </c>
      <c r="AX359" s="12" t="s">
        <v>74</v>
      </c>
      <c r="AY359" s="148" t="s">
        <v>157</v>
      </c>
    </row>
    <row r="360" spans="2:65" s="13" customFormat="1" x14ac:dyDescent="0.2">
      <c r="B360" s="153"/>
      <c r="D360" s="144" t="s">
        <v>183</v>
      </c>
      <c r="E360" s="154" t="s">
        <v>1</v>
      </c>
      <c r="F360" s="155" t="s">
        <v>185</v>
      </c>
      <c r="H360" s="156">
        <v>49.283000000000001</v>
      </c>
      <c r="L360" s="153"/>
      <c r="M360" s="157"/>
      <c r="T360" s="158"/>
      <c r="X360" s="11"/>
      <c r="Y360" s="11"/>
      <c r="Z360" s="11"/>
      <c r="AT360" s="154" t="s">
        <v>183</v>
      </c>
      <c r="AU360" s="154" t="s">
        <v>83</v>
      </c>
      <c r="AV360" s="13" t="s">
        <v>165</v>
      </c>
      <c r="AW360" s="13" t="s">
        <v>30</v>
      </c>
      <c r="AX360" s="13" t="s">
        <v>81</v>
      </c>
      <c r="AY360" s="154" t="s">
        <v>157</v>
      </c>
    </row>
    <row r="361" spans="2:65" s="1" customFormat="1" ht="24.2" customHeight="1" x14ac:dyDescent="0.2">
      <c r="B361" s="131"/>
      <c r="C361" s="162" t="s">
        <v>1479</v>
      </c>
      <c r="D361" s="162" t="s">
        <v>281</v>
      </c>
      <c r="E361" s="163" t="s">
        <v>613</v>
      </c>
      <c r="F361" s="164" t="s">
        <v>614</v>
      </c>
      <c r="G361" s="165" t="s">
        <v>178</v>
      </c>
      <c r="H361" s="166">
        <v>57.439</v>
      </c>
      <c r="I361" s="167"/>
      <c r="J361" s="167">
        <f>ROUND(I361*H361,2)</f>
        <v>0</v>
      </c>
      <c r="K361" s="164" t="s">
        <v>172</v>
      </c>
      <c r="L361" s="168"/>
      <c r="M361" s="169" t="s">
        <v>1</v>
      </c>
      <c r="N361" s="170" t="s">
        <v>39</v>
      </c>
      <c r="O361" s="140">
        <v>0</v>
      </c>
      <c r="P361" s="140">
        <f>O361*H361</f>
        <v>0</v>
      </c>
      <c r="Q361" s="140">
        <v>5.5300000000000002E-3</v>
      </c>
      <c r="R361" s="140">
        <f>Q361*H361</f>
        <v>0.31763767000000004</v>
      </c>
      <c r="S361" s="140">
        <v>0</v>
      </c>
      <c r="T361" s="141">
        <f>S361*H361</f>
        <v>0</v>
      </c>
      <c r="X361" s="11"/>
      <c r="Y361" s="11"/>
      <c r="Z361" s="11"/>
      <c r="AR361" s="142" t="s">
        <v>393</v>
      </c>
      <c r="AT361" s="142" t="s">
        <v>281</v>
      </c>
      <c r="AU361" s="142" t="s">
        <v>83</v>
      </c>
      <c r="AY361" s="16" t="s">
        <v>157</v>
      </c>
      <c r="BE361" s="143">
        <f>IF(N361="základní",J361,0)</f>
        <v>0</v>
      </c>
      <c r="BF361" s="143">
        <f>IF(N361="snížená",J361,0)</f>
        <v>0</v>
      </c>
      <c r="BG361" s="143">
        <f>IF(N361="zákl. přenesená",J361,0)</f>
        <v>0</v>
      </c>
      <c r="BH361" s="143">
        <f>IF(N361="sníž. přenesená",J361,0)</f>
        <v>0</v>
      </c>
      <c r="BI361" s="143">
        <f>IF(N361="nulová",J361,0)</f>
        <v>0</v>
      </c>
      <c r="BJ361" s="16" t="s">
        <v>81</v>
      </c>
      <c r="BK361" s="143">
        <f>ROUND(I361*H361,2)</f>
        <v>0</v>
      </c>
      <c r="BL361" s="16" t="s">
        <v>223</v>
      </c>
      <c r="BM361" s="142" t="s">
        <v>615</v>
      </c>
    </row>
    <row r="362" spans="2:65" s="12" customFormat="1" x14ac:dyDescent="0.2">
      <c r="B362" s="147"/>
      <c r="D362" s="144" t="s">
        <v>183</v>
      </c>
      <c r="F362" s="149" t="s">
        <v>609</v>
      </c>
      <c r="H362" s="150">
        <v>57.439</v>
      </c>
      <c r="L362" s="147"/>
      <c r="M362" s="151"/>
      <c r="T362" s="152"/>
      <c r="X362" s="11"/>
      <c r="Y362" s="11"/>
      <c r="Z362" s="11"/>
      <c r="AT362" s="148" t="s">
        <v>183</v>
      </c>
      <c r="AU362" s="148" t="s">
        <v>83</v>
      </c>
      <c r="AV362" s="12" t="s">
        <v>83</v>
      </c>
      <c r="AW362" s="12" t="s">
        <v>3</v>
      </c>
      <c r="AX362" s="12" t="s">
        <v>81</v>
      </c>
      <c r="AY362" s="148" t="s">
        <v>157</v>
      </c>
    </row>
    <row r="363" spans="2:65" s="1" customFormat="1" ht="21.75" customHeight="1" x14ac:dyDescent="0.2">
      <c r="B363" s="131"/>
      <c r="C363" s="132" t="s">
        <v>610</v>
      </c>
      <c r="D363" s="132" t="s">
        <v>160</v>
      </c>
      <c r="E363" s="133" t="s">
        <v>616</v>
      </c>
      <c r="F363" s="134" t="s">
        <v>617</v>
      </c>
      <c r="G363" s="135" t="s">
        <v>178</v>
      </c>
      <c r="H363" s="136">
        <v>49.283000000000001</v>
      </c>
      <c r="I363" s="137"/>
      <c r="J363" s="137">
        <f>ROUND(I363*H363,2)</f>
        <v>0</v>
      </c>
      <c r="K363" s="134" t="s">
        <v>164</v>
      </c>
      <c r="L363" s="28"/>
      <c r="M363" s="138" t="s">
        <v>1</v>
      </c>
      <c r="N363" s="139" t="s">
        <v>39</v>
      </c>
      <c r="O363" s="140">
        <v>0.38800000000000001</v>
      </c>
      <c r="P363" s="140">
        <f>O363*H363</f>
        <v>19.121804000000001</v>
      </c>
      <c r="Q363" s="140">
        <v>2.7999999999999998E-4</v>
      </c>
      <c r="R363" s="140">
        <f>Q363*H363</f>
        <v>1.3799239999999999E-2</v>
      </c>
      <c r="S363" s="140">
        <v>0</v>
      </c>
      <c r="T363" s="141">
        <f>S363*H363</f>
        <v>0</v>
      </c>
      <c r="X363" s="11"/>
      <c r="Y363" s="11"/>
      <c r="Z363" s="11"/>
      <c r="AR363" s="142" t="s">
        <v>223</v>
      </c>
      <c r="AT363" s="142" t="s">
        <v>160</v>
      </c>
      <c r="AU363" s="142" t="s">
        <v>83</v>
      </c>
      <c r="AY363" s="16" t="s">
        <v>157</v>
      </c>
      <c r="BE363" s="143">
        <f>IF(N363="základní",J363,0)</f>
        <v>0</v>
      </c>
      <c r="BF363" s="143">
        <f>IF(N363="snížená",J363,0)</f>
        <v>0</v>
      </c>
      <c r="BG363" s="143">
        <f>IF(N363="zákl. přenesená",J363,0)</f>
        <v>0</v>
      </c>
      <c r="BH363" s="143">
        <f>IF(N363="sníž. přenesená",J363,0)</f>
        <v>0</v>
      </c>
      <c r="BI363" s="143">
        <f>IF(N363="nulová",J363,0)</f>
        <v>0</v>
      </c>
      <c r="BJ363" s="16" t="s">
        <v>81</v>
      </c>
      <c r="BK363" s="143">
        <f>ROUND(I363*H363,2)</f>
        <v>0</v>
      </c>
      <c r="BL363" s="16" t="s">
        <v>223</v>
      </c>
      <c r="BM363" s="142" t="s">
        <v>618</v>
      </c>
    </row>
    <row r="364" spans="2:65" s="1" customFormat="1" ht="39" x14ac:dyDescent="0.2">
      <c r="B364" s="28"/>
      <c r="D364" s="144" t="s">
        <v>167</v>
      </c>
      <c r="F364" s="145" t="s">
        <v>619</v>
      </c>
      <c r="L364" s="28"/>
      <c r="M364" s="146"/>
      <c r="T364" s="52"/>
      <c r="X364" s="11"/>
      <c r="Y364" s="11"/>
      <c r="Z364" s="11"/>
      <c r="AT364" s="16" t="s">
        <v>167</v>
      </c>
      <c r="AU364" s="16" t="s">
        <v>83</v>
      </c>
    </row>
    <row r="365" spans="2:65" s="12" customFormat="1" x14ac:dyDescent="0.2">
      <c r="B365" s="147"/>
      <c r="D365" s="144" t="s">
        <v>183</v>
      </c>
      <c r="E365" s="148" t="s">
        <v>1</v>
      </c>
      <c r="F365" s="149" t="s">
        <v>589</v>
      </c>
      <c r="H365" s="150">
        <v>49.283000000000001</v>
      </c>
      <c r="L365" s="147"/>
      <c r="M365" s="151"/>
      <c r="T365" s="152"/>
      <c r="X365" s="11"/>
      <c r="Y365" s="11"/>
      <c r="Z365" s="11"/>
      <c r="AT365" s="148" t="s">
        <v>183</v>
      </c>
      <c r="AU365" s="148" t="s">
        <v>83</v>
      </c>
      <c r="AV365" s="12" t="s">
        <v>83</v>
      </c>
      <c r="AW365" s="12" t="s">
        <v>30</v>
      </c>
      <c r="AX365" s="12" t="s">
        <v>74</v>
      </c>
      <c r="AY365" s="148" t="s">
        <v>157</v>
      </c>
    </row>
    <row r="366" spans="2:65" s="13" customFormat="1" x14ac:dyDescent="0.2">
      <c r="B366" s="153"/>
      <c r="D366" s="144" t="s">
        <v>183</v>
      </c>
      <c r="E366" s="154" t="s">
        <v>1</v>
      </c>
      <c r="F366" s="155" t="s">
        <v>185</v>
      </c>
      <c r="H366" s="156">
        <v>49.283000000000001</v>
      </c>
      <c r="L366" s="153"/>
      <c r="M366" s="157"/>
      <c r="T366" s="158"/>
      <c r="X366" s="11"/>
      <c r="Y366" s="11"/>
      <c r="Z366" s="11"/>
      <c r="AT366" s="154" t="s">
        <v>183</v>
      </c>
      <c r="AU366" s="154" t="s">
        <v>83</v>
      </c>
      <c r="AV366" s="13" t="s">
        <v>165</v>
      </c>
      <c r="AW366" s="13" t="s">
        <v>30</v>
      </c>
      <c r="AX366" s="13" t="s">
        <v>81</v>
      </c>
      <c r="AY366" s="154" t="s">
        <v>157</v>
      </c>
    </row>
    <row r="367" spans="2:65" s="1" customFormat="1" ht="16.5" customHeight="1" x14ac:dyDescent="0.2">
      <c r="B367" s="131"/>
      <c r="C367" s="132" t="s">
        <v>612</v>
      </c>
      <c r="D367" s="132" t="s">
        <v>160</v>
      </c>
      <c r="E367" s="133" t="s">
        <v>621</v>
      </c>
      <c r="F367" s="134" t="s">
        <v>622</v>
      </c>
      <c r="G367" s="135" t="s">
        <v>178</v>
      </c>
      <c r="H367" s="136">
        <v>9.0039999999999996</v>
      </c>
      <c r="I367" s="137"/>
      <c r="J367" s="137">
        <f>ROUND(I367*H367,2)</f>
        <v>0</v>
      </c>
      <c r="K367" s="134" t="s">
        <v>172</v>
      </c>
      <c r="L367" s="28"/>
      <c r="M367" s="138" t="s">
        <v>1</v>
      </c>
      <c r="N367" s="139" t="s">
        <v>39</v>
      </c>
      <c r="O367" s="140">
        <v>3.2000000000000001E-2</v>
      </c>
      <c r="P367" s="140">
        <f>O367*H367</f>
        <v>0.288128</v>
      </c>
      <c r="Q367" s="140">
        <v>0</v>
      </c>
      <c r="R367" s="140">
        <f>Q367*H367</f>
        <v>0</v>
      </c>
      <c r="S367" s="140">
        <v>0</v>
      </c>
      <c r="T367" s="141">
        <f>S367*H367</f>
        <v>0</v>
      </c>
      <c r="V367" s="1" t="s">
        <v>1481</v>
      </c>
      <c r="X367" s="11"/>
      <c r="Y367" s="11"/>
      <c r="Z367" s="11"/>
      <c r="AR367" s="142" t="s">
        <v>223</v>
      </c>
      <c r="AT367" s="142" t="s">
        <v>160</v>
      </c>
      <c r="AU367" s="142" t="s">
        <v>83</v>
      </c>
      <c r="AY367" s="16" t="s">
        <v>157</v>
      </c>
      <c r="BE367" s="143">
        <f>IF(N367="základní",J367,0)</f>
        <v>0</v>
      </c>
      <c r="BF367" s="143">
        <f>IF(N367="snížená",J367,0)</f>
        <v>0</v>
      </c>
      <c r="BG367" s="143">
        <f>IF(N367="zákl. přenesená",J367,0)</f>
        <v>0</v>
      </c>
      <c r="BH367" s="143">
        <f>IF(N367="sníž. přenesená",J367,0)</f>
        <v>0</v>
      </c>
      <c r="BI367" s="143">
        <f>IF(N367="nulová",J367,0)</f>
        <v>0</v>
      </c>
      <c r="BJ367" s="16" t="s">
        <v>81</v>
      </c>
      <c r="BK367" s="143">
        <f>ROUND(I367*H367,2)</f>
        <v>0</v>
      </c>
      <c r="BL367" s="16" t="s">
        <v>223</v>
      </c>
      <c r="BM367" s="142" t="s">
        <v>623</v>
      </c>
    </row>
    <row r="368" spans="2:65" s="12" customFormat="1" x14ac:dyDescent="0.2">
      <c r="B368" s="147"/>
      <c r="D368" s="144" t="s">
        <v>183</v>
      </c>
      <c r="E368" s="148" t="s">
        <v>1</v>
      </c>
      <c r="F368" s="149" t="s">
        <v>596</v>
      </c>
      <c r="H368" s="150">
        <v>9.0039999999999996</v>
      </c>
      <c r="L368" s="147"/>
      <c r="M368" s="151"/>
      <c r="T368" s="152"/>
      <c r="X368" s="11"/>
      <c r="Y368" s="11"/>
      <c r="Z368" s="11"/>
      <c r="AT368" s="148" t="s">
        <v>183</v>
      </c>
      <c r="AU368" s="148" t="s">
        <v>83</v>
      </c>
      <c r="AV368" s="12" t="s">
        <v>83</v>
      </c>
      <c r="AW368" s="12" t="s">
        <v>30</v>
      </c>
      <c r="AX368" s="12" t="s">
        <v>74</v>
      </c>
      <c r="AY368" s="148" t="s">
        <v>157</v>
      </c>
    </row>
    <row r="369" spans="2:65" s="13" customFormat="1" x14ac:dyDescent="0.2">
      <c r="B369" s="153"/>
      <c r="D369" s="144" t="s">
        <v>183</v>
      </c>
      <c r="E369" s="154" t="s">
        <v>1</v>
      </c>
      <c r="F369" s="155" t="s">
        <v>185</v>
      </c>
      <c r="H369" s="156">
        <v>9.0039999999999996</v>
      </c>
      <c r="L369" s="153"/>
      <c r="M369" s="157"/>
      <c r="T369" s="158"/>
      <c r="X369" s="11"/>
      <c r="Y369" s="11"/>
      <c r="Z369" s="11"/>
      <c r="AT369" s="154" t="s">
        <v>183</v>
      </c>
      <c r="AU369" s="154" t="s">
        <v>83</v>
      </c>
      <c r="AV369" s="13" t="s">
        <v>165</v>
      </c>
      <c r="AW369" s="13" t="s">
        <v>30</v>
      </c>
      <c r="AX369" s="13" t="s">
        <v>81</v>
      </c>
      <c r="AY369" s="154" t="s">
        <v>157</v>
      </c>
    </row>
    <row r="370" spans="2:65" s="1" customFormat="1" ht="16.5" customHeight="1" x14ac:dyDescent="0.2">
      <c r="B370" s="131"/>
      <c r="C370" s="162">
        <v>108</v>
      </c>
      <c r="D370" s="162" t="s">
        <v>281</v>
      </c>
      <c r="E370" s="163" t="s">
        <v>553</v>
      </c>
      <c r="F370" s="164" t="s">
        <v>554</v>
      </c>
      <c r="G370" s="165" t="s">
        <v>197</v>
      </c>
      <c r="H370" s="166">
        <v>3.0000000000000001E-3</v>
      </c>
      <c r="I370" s="167"/>
      <c r="J370" s="167">
        <f>ROUND(I370*H370,2)</f>
        <v>0</v>
      </c>
      <c r="K370" s="164" t="s">
        <v>172</v>
      </c>
      <c r="L370" s="168"/>
      <c r="M370" s="169" t="s">
        <v>1</v>
      </c>
      <c r="N370" s="170" t="s">
        <v>39</v>
      </c>
      <c r="O370" s="140">
        <v>0</v>
      </c>
      <c r="P370" s="140">
        <f>O370*H370</f>
        <v>0</v>
      </c>
      <c r="Q370" s="140">
        <v>1</v>
      </c>
      <c r="R370" s="140">
        <f>Q370*H370</f>
        <v>3.0000000000000001E-3</v>
      </c>
      <c r="S370" s="140">
        <v>0</v>
      </c>
      <c r="T370" s="141">
        <f>S370*H370</f>
        <v>0</v>
      </c>
      <c r="V370" s="1" t="s">
        <v>1483</v>
      </c>
      <c r="X370" s="11"/>
      <c r="Y370" s="11"/>
      <c r="Z370" s="11"/>
      <c r="AR370" s="142" t="s">
        <v>393</v>
      </c>
      <c r="AT370" s="142" t="s">
        <v>281</v>
      </c>
      <c r="AU370" s="142" t="s">
        <v>83</v>
      </c>
      <c r="AY370" s="16" t="s">
        <v>157</v>
      </c>
      <c r="BE370" s="143">
        <f>IF(N370="základní",J370,0)</f>
        <v>0</v>
      </c>
      <c r="BF370" s="143">
        <f>IF(N370="snížená",J370,0)</f>
        <v>0</v>
      </c>
      <c r="BG370" s="143">
        <f>IF(N370="zákl. přenesená",J370,0)</f>
        <v>0</v>
      </c>
      <c r="BH370" s="143">
        <f>IF(N370="sníž. přenesená",J370,0)</f>
        <v>0</v>
      </c>
      <c r="BI370" s="143">
        <f>IF(N370="nulová",J370,0)</f>
        <v>0</v>
      </c>
      <c r="BJ370" s="16" t="s">
        <v>81</v>
      </c>
      <c r="BK370" s="143">
        <f>ROUND(I370*H370,2)</f>
        <v>0</v>
      </c>
      <c r="BL370" s="16" t="s">
        <v>223</v>
      </c>
      <c r="BM370" s="142" t="s">
        <v>624</v>
      </c>
    </row>
    <row r="371" spans="2:65" s="12" customFormat="1" x14ac:dyDescent="0.2">
      <c r="B371" s="147"/>
      <c r="D371" s="144" t="s">
        <v>183</v>
      </c>
      <c r="F371" s="149" t="s">
        <v>625</v>
      </c>
      <c r="H371" s="150">
        <v>3.0000000000000001E-3</v>
      </c>
      <c r="L371" s="147"/>
      <c r="M371" s="151"/>
      <c r="T371" s="152"/>
      <c r="X371" s="11"/>
      <c r="Y371" s="11"/>
      <c r="Z371" s="11"/>
      <c r="AT371" s="148" t="s">
        <v>183</v>
      </c>
      <c r="AU371" s="148" t="s">
        <v>83</v>
      </c>
      <c r="AV371" s="12" t="s">
        <v>83</v>
      </c>
      <c r="AW371" s="12" t="s">
        <v>3</v>
      </c>
      <c r="AX371" s="12" t="s">
        <v>81</v>
      </c>
      <c r="AY371" s="148" t="s">
        <v>157</v>
      </c>
    </row>
    <row r="372" spans="2:65" s="1" customFormat="1" ht="16.5" customHeight="1" x14ac:dyDescent="0.2">
      <c r="B372" s="131"/>
      <c r="C372" s="132">
        <v>526</v>
      </c>
      <c r="D372" s="132" t="s">
        <v>160</v>
      </c>
      <c r="E372" s="133" t="s">
        <v>627</v>
      </c>
      <c r="F372" s="134" t="s">
        <v>628</v>
      </c>
      <c r="G372" s="135" t="s">
        <v>178</v>
      </c>
      <c r="H372" s="136">
        <v>9.0039999999999996</v>
      </c>
      <c r="I372" s="137"/>
      <c r="J372" s="137">
        <f>ROUND(I372*H372,2)</f>
        <v>0</v>
      </c>
      <c r="K372" s="134" t="s">
        <v>172</v>
      </c>
      <c r="L372" s="28"/>
      <c r="M372" s="138" t="s">
        <v>1</v>
      </c>
      <c r="N372" s="139" t="s">
        <v>39</v>
      </c>
      <c r="O372" s="140">
        <v>0.17899999999999999</v>
      </c>
      <c r="P372" s="140">
        <f>O372*H372</f>
        <v>1.6117159999999999</v>
      </c>
      <c r="Q372" s="140">
        <v>8.8000000000000003E-4</v>
      </c>
      <c r="R372" s="140">
        <f>Q372*H372</f>
        <v>7.9235199999999999E-3</v>
      </c>
      <c r="S372" s="140">
        <v>0</v>
      </c>
      <c r="T372" s="141">
        <f>S372*H372</f>
        <v>0</v>
      </c>
      <c r="V372" s="1" t="s">
        <v>1481</v>
      </c>
      <c r="X372" s="11"/>
      <c r="Y372" s="11"/>
      <c r="Z372" s="11"/>
      <c r="AR372" s="142" t="s">
        <v>223</v>
      </c>
      <c r="AT372" s="142" t="s">
        <v>160</v>
      </c>
      <c r="AU372" s="142" t="s">
        <v>83</v>
      </c>
      <c r="AY372" s="16" t="s">
        <v>157</v>
      </c>
      <c r="BE372" s="143">
        <f>IF(N372="základní",J372,0)</f>
        <v>0</v>
      </c>
      <c r="BF372" s="143">
        <f>IF(N372="snížená",J372,0)</f>
        <v>0</v>
      </c>
      <c r="BG372" s="143">
        <f>IF(N372="zákl. přenesená",J372,0)</f>
        <v>0</v>
      </c>
      <c r="BH372" s="143">
        <f>IF(N372="sníž. přenesená",J372,0)</f>
        <v>0</v>
      </c>
      <c r="BI372" s="143">
        <f>IF(N372="nulová",J372,0)</f>
        <v>0</v>
      </c>
      <c r="BJ372" s="16" t="s">
        <v>81</v>
      </c>
      <c r="BK372" s="143">
        <f>ROUND(I372*H372,2)</f>
        <v>0</v>
      </c>
      <c r="BL372" s="16" t="s">
        <v>223</v>
      </c>
      <c r="BM372" s="142" t="s">
        <v>629</v>
      </c>
    </row>
    <row r="373" spans="2:65" s="12" customFormat="1" x14ac:dyDescent="0.2">
      <c r="B373" s="147"/>
      <c r="D373" s="144" t="s">
        <v>183</v>
      </c>
      <c r="E373" s="148" t="s">
        <v>1</v>
      </c>
      <c r="F373" s="149" t="s">
        <v>596</v>
      </c>
      <c r="H373" s="150">
        <v>9.0039999999999996</v>
      </c>
      <c r="L373" s="147"/>
      <c r="M373" s="151"/>
      <c r="T373" s="152"/>
      <c r="X373" s="11"/>
      <c r="Y373" s="11"/>
      <c r="Z373" s="11"/>
      <c r="AT373" s="148" t="s">
        <v>183</v>
      </c>
      <c r="AU373" s="148" t="s">
        <v>83</v>
      </c>
      <c r="AV373" s="12" t="s">
        <v>83</v>
      </c>
      <c r="AW373" s="12" t="s">
        <v>30</v>
      </c>
      <c r="AX373" s="12" t="s">
        <v>74</v>
      </c>
      <c r="AY373" s="148" t="s">
        <v>157</v>
      </c>
    </row>
    <row r="374" spans="2:65" s="13" customFormat="1" x14ac:dyDescent="0.2">
      <c r="B374" s="153"/>
      <c r="D374" s="144" t="s">
        <v>183</v>
      </c>
      <c r="E374" s="154" t="s">
        <v>1</v>
      </c>
      <c r="F374" s="155" t="s">
        <v>185</v>
      </c>
      <c r="H374" s="156">
        <v>9.0039999999999996</v>
      </c>
      <c r="L374" s="153"/>
      <c r="M374" s="157"/>
      <c r="T374" s="158"/>
      <c r="X374" s="11"/>
      <c r="Y374" s="11"/>
      <c r="Z374" s="11"/>
      <c r="AT374" s="154" t="s">
        <v>183</v>
      </c>
      <c r="AU374" s="154" t="s">
        <v>83</v>
      </c>
      <c r="AV374" s="13" t="s">
        <v>165</v>
      </c>
      <c r="AW374" s="13" t="s">
        <v>30</v>
      </c>
      <c r="AX374" s="13" t="s">
        <v>81</v>
      </c>
      <c r="AY374" s="154" t="s">
        <v>157</v>
      </c>
    </row>
    <row r="375" spans="2:65" s="1" customFormat="1" ht="24.2" customHeight="1" x14ac:dyDescent="0.2">
      <c r="B375" s="131"/>
      <c r="C375" s="162" t="s">
        <v>1479</v>
      </c>
      <c r="D375" s="162" t="s">
        <v>281</v>
      </c>
      <c r="E375" s="163" t="s">
        <v>606</v>
      </c>
      <c r="F375" s="164" t="s">
        <v>607</v>
      </c>
      <c r="G375" s="165" t="s">
        <v>178</v>
      </c>
      <c r="H375" s="166">
        <v>10.805</v>
      </c>
      <c r="I375" s="167"/>
      <c r="J375" s="167">
        <f>ROUND(I375*H375,2)</f>
        <v>0</v>
      </c>
      <c r="K375" s="164" t="s">
        <v>172</v>
      </c>
      <c r="L375" s="168"/>
      <c r="M375" s="169" t="s">
        <v>1</v>
      </c>
      <c r="N375" s="170" t="s">
        <v>39</v>
      </c>
      <c r="O375" s="140">
        <v>0</v>
      </c>
      <c r="P375" s="140">
        <f>O375*H375</f>
        <v>0</v>
      </c>
      <c r="Q375" s="140">
        <v>4.7000000000000002E-3</v>
      </c>
      <c r="R375" s="140">
        <f>Q375*H375</f>
        <v>5.0783500000000002E-2</v>
      </c>
      <c r="S375" s="140">
        <v>0</v>
      </c>
      <c r="T375" s="141">
        <f>S375*H375</f>
        <v>0</v>
      </c>
      <c r="X375" s="11"/>
      <c r="Y375" s="11"/>
      <c r="Z375" s="11"/>
      <c r="AR375" s="142" t="s">
        <v>393</v>
      </c>
      <c r="AT375" s="142" t="s">
        <v>281</v>
      </c>
      <c r="AU375" s="142" t="s">
        <v>83</v>
      </c>
      <c r="AY375" s="16" t="s">
        <v>157</v>
      </c>
      <c r="BE375" s="143">
        <f>IF(N375="základní",J375,0)</f>
        <v>0</v>
      </c>
      <c r="BF375" s="143">
        <f>IF(N375="snížená",J375,0)</f>
        <v>0</v>
      </c>
      <c r="BG375" s="143">
        <f>IF(N375="zákl. přenesená",J375,0)</f>
        <v>0</v>
      </c>
      <c r="BH375" s="143">
        <f>IF(N375="sníž. přenesená",J375,0)</f>
        <v>0</v>
      </c>
      <c r="BI375" s="143">
        <f>IF(N375="nulová",J375,0)</f>
        <v>0</v>
      </c>
      <c r="BJ375" s="16" t="s">
        <v>81</v>
      </c>
      <c r="BK375" s="143">
        <f>ROUND(I375*H375,2)</f>
        <v>0</v>
      </c>
      <c r="BL375" s="16" t="s">
        <v>223</v>
      </c>
      <c r="BM375" s="142" t="s">
        <v>630</v>
      </c>
    </row>
    <row r="376" spans="2:65" s="12" customFormat="1" x14ac:dyDescent="0.2">
      <c r="B376" s="147"/>
      <c r="D376" s="144" t="s">
        <v>183</v>
      </c>
      <c r="F376" s="149" t="s">
        <v>631</v>
      </c>
      <c r="H376" s="150">
        <v>10.805</v>
      </c>
      <c r="L376" s="147"/>
      <c r="M376" s="151"/>
      <c r="T376" s="152"/>
      <c r="X376" s="11"/>
      <c r="Y376" s="11"/>
      <c r="Z376" s="11"/>
      <c r="AT376" s="148" t="s">
        <v>183</v>
      </c>
      <c r="AU376" s="148" t="s">
        <v>83</v>
      </c>
      <c r="AV376" s="12" t="s">
        <v>83</v>
      </c>
      <c r="AW376" s="12" t="s">
        <v>3</v>
      </c>
      <c r="AX376" s="12" t="s">
        <v>81</v>
      </c>
      <c r="AY376" s="148" t="s">
        <v>157</v>
      </c>
    </row>
    <row r="377" spans="2:65" s="1" customFormat="1" ht="16.5" customHeight="1" x14ac:dyDescent="0.2">
      <c r="B377" s="131"/>
      <c r="C377" s="132">
        <v>526</v>
      </c>
      <c r="D377" s="132" t="s">
        <v>160</v>
      </c>
      <c r="E377" s="133" t="s">
        <v>627</v>
      </c>
      <c r="F377" s="134" t="s">
        <v>628</v>
      </c>
      <c r="G377" s="135" t="s">
        <v>178</v>
      </c>
      <c r="H377" s="136">
        <v>9.0039999999999996</v>
      </c>
      <c r="I377" s="137"/>
      <c r="J377" s="137">
        <f>ROUND(I377*H377,2)</f>
        <v>0</v>
      </c>
      <c r="K377" s="134" t="s">
        <v>172</v>
      </c>
      <c r="L377" s="28"/>
      <c r="M377" s="138" t="s">
        <v>1</v>
      </c>
      <c r="N377" s="139" t="s">
        <v>39</v>
      </c>
      <c r="O377" s="140">
        <v>0.17899999999999999</v>
      </c>
      <c r="P377" s="140">
        <f>O377*H377</f>
        <v>1.6117159999999999</v>
      </c>
      <c r="Q377" s="140">
        <v>8.8000000000000003E-4</v>
      </c>
      <c r="R377" s="140">
        <f>Q377*H377</f>
        <v>7.9235199999999999E-3</v>
      </c>
      <c r="S377" s="140">
        <v>0</v>
      </c>
      <c r="T377" s="141">
        <f>S377*H377</f>
        <v>0</v>
      </c>
      <c r="V377" s="1" t="s">
        <v>1489</v>
      </c>
      <c r="X377" s="11"/>
      <c r="Y377" s="11"/>
      <c r="Z377" s="11"/>
      <c r="AR377" s="142" t="s">
        <v>223</v>
      </c>
      <c r="AT377" s="142" t="s">
        <v>160</v>
      </c>
      <c r="AU377" s="142" t="s">
        <v>83</v>
      </c>
      <c r="AY377" s="16" t="s">
        <v>157</v>
      </c>
      <c r="BE377" s="143">
        <f>IF(N377="základní",J377,0)</f>
        <v>0</v>
      </c>
      <c r="BF377" s="143">
        <f>IF(N377="snížená",J377,0)</f>
        <v>0</v>
      </c>
      <c r="BG377" s="143">
        <f>IF(N377="zákl. přenesená",J377,0)</f>
        <v>0</v>
      </c>
      <c r="BH377" s="143">
        <f>IF(N377="sníž. přenesená",J377,0)</f>
        <v>0</v>
      </c>
      <c r="BI377" s="143">
        <f>IF(N377="nulová",J377,0)</f>
        <v>0</v>
      </c>
      <c r="BJ377" s="16" t="s">
        <v>81</v>
      </c>
      <c r="BK377" s="143">
        <f>ROUND(I377*H377,2)</f>
        <v>0</v>
      </c>
      <c r="BL377" s="16" t="s">
        <v>223</v>
      </c>
      <c r="BM377" s="142" t="s">
        <v>633</v>
      </c>
    </row>
    <row r="378" spans="2:65" s="12" customFormat="1" x14ac:dyDescent="0.2">
      <c r="B378" s="147"/>
      <c r="D378" s="144" t="s">
        <v>183</v>
      </c>
      <c r="E378" s="148" t="s">
        <v>1</v>
      </c>
      <c r="F378" s="149" t="s">
        <v>596</v>
      </c>
      <c r="H378" s="150">
        <v>9.0039999999999996</v>
      </c>
      <c r="L378" s="147"/>
      <c r="M378" s="151"/>
      <c r="T378" s="152"/>
      <c r="X378" s="11"/>
      <c r="Y378" s="11"/>
      <c r="Z378" s="11"/>
      <c r="AT378" s="148" t="s">
        <v>183</v>
      </c>
      <c r="AU378" s="148" t="s">
        <v>83</v>
      </c>
      <c r="AV378" s="12" t="s">
        <v>83</v>
      </c>
      <c r="AW378" s="12" t="s">
        <v>30</v>
      </c>
      <c r="AX378" s="12" t="s">
        <v>74</v>
      </c>
      <c r="AY378" s="148" t="s">
        <v>157</v>
      </c>
    </row>
    <row r="379" spans="2:65" s="13" customFormat="1" x14ac:dyDescent="0.2">
      <c r="B379" s="153"/>
      <c r="D379" s="144" t="s">
        <v>183</v>
      </c>
      <c r="E379" s="154" t="s">
        <v>1</v>
      </c>
      <c r="F379" s="155" t="s">
        <v>185</v>
      </c>
      <c r="H379" s="156">
        <v>9.0039999999999996</v>
      </c>
      <c r="L379" s="153"/>
      <c r="M379" s="157"/>
      <c r="T379" s="158"/>
      <c r="X379" s="11"/>
      <c r="Y379" s="11"/>
      <c r="Z379" s="11"/>
      <c r="AT379" s="154" t="s">
        <v>183</v>
      </c>
      <c r="AU379" s="154" t="s">
        <v>83</v>
      </c>
      <c r="AV379" s="13" t="s">
        <v>165</v>
      </c>
      <c r="AW379" s="13" t="s">
        <v>30</v>
      </c>
      <c r="AX379" s="13" t="s">
        <v>81</v>
      </c>
      <c r="AY379" s="154" t="s">
        <v>157</v>
      </c>
    </row>
    <row r="380" spans="2:65" s="1" customFormat="1" ht="24.2" customHeight="1" x14ac:dyDescent="0.2">
      <c r="B380" s="131"/>
      <c r="C380" s="162" t="s">
        <v>1479</v>
      </c>
      <c r="D380" s="162" t="s">
        <v>281</v>
      </c>
      <c r="E380" s="163" t="s">
        <v>613</v>
      </c>
      <c r="F380" s="164" t="s">
        <v>614</v>
      </c>
      <c r="G380" s="165" t="s">
        <v>178</v>
      </c>
      <c r="H380" s="166">
        <v>10.805</v>
      </c>
      <c r="I380" s="167"/>
      <c r="J380" s="167">
        <f>ROUND(I380*H380,2)</f>
        <v>0</v>
      </c>
      <c r="K380" s="164" t="s">
        <v>172</v>
      </c>
      <c r="L380" s="168"/>
      <c r="M380" s="169" t="s">
        <v>1</v>
      </c>
      <c r="N380" s="170" t="s">
        <v>39</v>
      </c>
      <c r="O380" s="140">
        <v>0</v>
      </c>
      <c r="P380" s="140">
        <f>O380*H380</f>
        <v>0</v>
      </c>
      <c r="Q380" s="140">
        <v>5.5300000000000002E-3</v>
      </c>
      <c r="R380" s="140">
        <f>Q380*H380</f>
        <v>5.9751650000000003E-2</v>
      </c>
      <c r="S380" s="140">
        <v>0</v>
      </c>
      <c r="T380" s="141">
        <f>S380*H380</f>
        <v>0</v>
      </c>
      <c r="X380" s="11"/>
      <c r="Y380" s="11"/>
      <c r="Z380" s="11"/>
      <c r="AR380" s="142" t="s">
        <v>393</v>
      </c>
      <c r="AT380" s="142" t="s">
        <v>281</v>
      </c>
      <c r="AU380" s="142" t="s">
        <v>83</v>
      </c>
      <c r="AY380" s="16" t="s">
        <v>157</v>
      </c>
      <c r="BE380" s="143">
        <f>IF(N380="základní",J380,0)</f>
        <v>0</v>
      </c>
      <c r="BF380" s="143">
        <f>IF(N380="snížená",J380,0)</f>
        <v>0</v>
      </c>
      <c r="BG380" s="143">
        <f>IF(N380="zákl. přenesená",J380,0)</f>
        <v>0</v>
      </c>
      <c r="BH380" s="143">
        <f>IF(N380="sníž. přenesená",J380,0)</f>
        <v>0</v>
      </c>
      <c r="BI380" s="143">
        <f>IF(N380="nulová",J380,0)</f>
        <v>0</v>
      </c>
      <c r="BJ380" s="16" t="s">
        <v>81</v>
      </c>
      <c r="BK380" s="143">
        <f>ROUND(I380*H380,2)</f>
        <v>0</v>
      </c>
      <c r="BL380" s="16" t="s">
        <v>223</v>
      </c>
      <c r="BM380" s="142" t="s">
        <v>634</v>
      </c>
    </row>
    <row r="381" spans="2:65" s="12" customFormat="1" x14ac:dyDescent="0.2">
      <c r="B381" s="147"/>
      <c r="D381" s="144" t="s">
        <v>183</v>
      </c>
      <c r="F381" s="149" t="s">
        <v>631</v>
      </c>
      <c r="H381" s="150">
        <v>10.805</v>
      </c>
      <c r="L381" s="147"/>
      <c r="M381" s="151"/>
      <c r="T381" s="152"/>
      <c r="X381" s="11"/>
      <c r="Y381" s="11"/>
      <c r="Z381" s="11"/>
      <c r="AT381" s="148" t="s">
        <v>183</v>
      </c>
      <c r="AU381" s="148" t="s">
        <v>83</v>
      </c>
      <c r="AV381" s="12" t="s">
        <v>83</v>
      </c>
      <c r="AW381" s="12" t="s">
        <v>3</v>
      </c>
      <c r="AX381" s="12" t="s">
        <v>81</v>
      </c>
      <c r="AY381" s="148" t="s">
        <v>157</v>
      </c>
    </row>
    <row r="382" spans="2:65" s="1" customFormat="1" ht="16.5" customHeight="1" x14ac:dyDescent="0.2">
      <c r="B382" s="131"/>
      <c r="C382" s="132" t="s">
        <v>1479</v>
      </c>
      <c r="D382" s="132" t="s">
        <v>160</v>
      </c>
      <c r="E382" s="133" t="s">
        <v>636</v>
      </c>
      <c r="F382" s="134" t="s">
        <v>637</v>
      </c>
      <c r="G382" s="135" t="s">
        <v>197</v>
      </c>
      <c r="H382" s="136">
        <v>1.161</v>
      </c>
      <c r="I382" s="137"/>
      <c r="J382" s="137">
        <f>ROUND(I382*H382,2)</f>
        <v>0</v>
      </c>
      <c r="K382" s="134" t="s">
        <v>172</v>
      </c>
      <c r="L382" s="28"/>
      <c r="M382" s="138" t="s">
        <v>1</v>
      </c>
      <c r="N382" s="139" t="s">
        <v>39</v>
      </c>
      <c r="O382" s="140">
        <v>1.238</v>
      </c>
      <c r="P382" s="140">
        <f>O382*H382</f>
        <v>1.4373180000000001</v>
      </c>
      <c r="Q382" s="140">
        <v>0</v>
      </c>
      <c r="R382" s="140">
        <f>Q382*H382</f>
        <v>0</v>
      </c>
      <c r="S382" s="140">
        <v>0</v>
      </c>
      <c r="T382" s="141">
        <f>S382*H382</f>
        <v>0</v>
      </c>
      <c r="X382" s="11"/>
      <c r="Y382" s="11"/>
      <c r="Z382" s="11"/>
      <c r="AR382" s="142" t="s">
        <v>223</v>
      </c>
      <c r="AT382" s="142" t="s">
        <v>160</v>
      </c>
      <c r="AU382" s="142" t="s">
        <v>83</v>
      </c>
      <c r="AY382" s="16" t="s">
        <v>157</v>
      </c>
      <c r="BE382" s="143">
        <f>IF(N382="základní",J382,0)</f>
        <v>0</v>
      </c>
      <c r="BF382" s="143">
        <f>IF(N382="snížená",J382,0)</f>
        <v>0</v>
      </c>
      <c r="BG382" s="143">
        <f>IF(N382="zákl. přenesená",J382,0)</f>
        <v>0</v>
      </c>
      <c r="BH382" s="143">
        <f>IF(N382="sníž. přenesená",J382,0)</f>
        <v>0</v>
      </c>
      <c r="BI382" s="143">
        <f>IF(N382="nulová",J382,0)</f>
        <v>0</v>
      </c>
      <c r="BJ382" s="16" t="s">
        <v>81</v>
      </c>
      <c r="BK382" s="143">
        <f>ROUND(I382*H382,2)</f>
        <v>0</v>
      </c>
      <c r="BL382" s="16" t="s">
        <v>223</v>
      </c>
      <c r="BM382" s="142" t="s">
        <v>638</v>
      </c>
    </row>
    <row r="383" spans="2:65" s="11" customFormat="1" ht="22.9" customHeight="1" x14ac:dyDescent="0.2">
      <c r="B383" s="120"/>
      <c r="D383" s="121" t="s">
        <v>73</v>
      </c>
      <c r="E383" s="129" t="s">
        <v>639</v>
      </c>
      <c r="F383" s="129" t="s">
        <v>640</v>
      </c>
      <c r="J383" s="130">
        <f>BK383</f>
        <v>0</v>
      </c>
      <c r="L383" s="120"/>
      <c r="M383" s="124"/>
      <c r="P383" s="125">
        <f>SUM(P384:P428)</f>
        <v>62.125562000000002</v>
      </c>
      <c r="R383" s="125">
        <f>SUM(R384:R428)</f>
        <v>2.3670428400000003</v>
      </c>
      <c r="T383" s="126">
        <f>SUM(T384:T428)</f>
        <v>0</v>
      </c>
      <c r="AR383" s="121" t="s">
        <v>83</v>
      </c>
      <c r="AT383" s="127" t="s">
        <v>73</v>
      </c>
      <c r="AU383" s="127" t="s">
        <v>81</v>
      </c>
      <c r="AY383" s="121" t="s">
        <v>157</v>
      </c>
      <c r="BK383" s="128">
        <f>SUM(BK384:BK428)</f>
        <v>0</v>
      </c>
    </row>
    <row r="384" spans="2:65" s="1" customFormat="1" ht="16.5" customHeight="1" x14ac:dyDescent="0.2">
      <c r="B384" s="131"/>
      <c r="C384" s="132">
        <v>164</v>
      </c>
      <c r="D384" s="132" t="s">
        <v>160</v>
      </c>
      <c r="E384" s="133" t="s">
        <v>641</v>
      </c>
      <c r="F384" s="134" t="s">
        <v>642</v>
      </c>
      <c r="G384" s="135" t="s">
        <v>178</v>
      </c>
      <c r="H384" s="136">
        <v>36.28</v>
      </c>
      <c r="I384" s="137"/>
      <c r="J384" s="137">
        <f>ROUND(I384*H384,2)</f>
        <v>0</v>
      </c>
      <c r="K384" s="134" t="s">
        <v>172</v>
      </c>
      <c r="L384" s="28"/>
      <c r="M384" s="138" t="s">
        <v>1</v>
      </c>
      <c r="N384" s="139" t="s">
        <v>39</v>
      </c>
      <c r="O384" s="140">
        <v>0.111</v>
      </c>
      <c r="P384" s="140">
        <f>O384*H384</f>
        <v>4.0270799999999998</v>
      </c>
      <c r="Q384" s="140">
        <v>0</v>
      </c>
      <c r="R384" s="140">
        <f>Q384*H384</f>
        <v>0</v>
      </c>
      <c r="S384" s="140">
        <v>0</v>
      </c>
      <c r="T384" s="141">
        <f>S384*H384</f>
        <v>0</v>
      </c>
      <c r="V384" s="1" t="s">
        <v>1481</v>
      </c>
      <c r="X384" s="11"/>
      <c r="Y384" s="11"/>
      <c r="Z384" s="11"/>
      <c r="AR384" s="142" t="s">
        <v>223</v>
      </c>
      <c r="AT384" s="142" t="s">
        <v>160</v>
      </c>
      <c r="AU384" s="142" t="s">
        <v>83</v>
      </c>
      <c r="AY384" s="16" t="s">
        <v>157</v>
      </c>
      <c r="BE384" s="143">
        <f>IF(N384="základní",J384,0)</f>
        <v>0</v>
      </c>
      <c r="BF384" s="143">
        <f>IF(N384="snížená",J384,0)</f>
        <v>0</v>
      </c>
      <c r="BG384" s="143">
        <f>IF(N384="zákl. přenesená",J384,0)</f>
        <v>0</v>
      </c>
      <c r="BH384" s="143">
        <f>IF(N384="sníž. přenesená",J384,0)</f>
        <v>0</v>
      </c>
      <c r="BI384" s="143">
        <f>IF(N384="nulová",J384,0)</f>
        <v>0</v>
      </c>
      <c r="BJ384" s="16" t="s">
        <v>81</v>
      </c>
      <c r="BK384" s="143">
        <f>ROUND(I384*H384,2)</f>
        <v>0</v>
      </c>
      <c r="BL384" s="16" t="s">
        <v>223</v>
      </c>
      <c r="BM384" s="142" t="s">
        <v>643</v>
      </c>
    </row>
    <row r="385" spans="2:65" s="12" customFormat="1" x14ac:dyDescent="0.2">
      <c r="B385" s="147"/>
      <c r="D385" s="144" t="s">
        <v>183</v>
      </c>
      <c r="E385" s="148" t="s">
        <v>1</v>
      </c>
      <c r="F385" s="149" t="s">
        <v>465</v>
      </c>
      <c r="H385" s="150">
        <v>36.28</v>
      </c>
      <c r="L385" s="28"/>
      <c r="M385" s="151"/>
      <c r="T385" s="152"/>
      <c r="X385" s="11"/>
      <c r="Y385" s="11"/>
      <c r="Z385" s="11"/>
      <c r="AT385" s="148" t="s">
        <v>183</v>
      </c>
      <c r="AU385" s="148" t="s">
        <v>83</v>
      </c>
      <c r="AV385" s="12" t="s">
        <v>83</v>
      </c>
      <c r="AW385" s="12" t="s">
        <v>30</v>
      </c>
      <c r="AX385" s="12" t="s">
        <v>74</v>
      </c>
      <c r="AY385" s="148" t="s">
        <v>157</v>
      </c>
    </row>
    <row r="386" spans="2:65" s="13" customFormat="1" x14ac:dyDescent="0.2">
      <c r="B386" s="153"/>
      <c r="D386" s="144" t="s">
        <v>183</v>
      </c>
      <c r="E386" s="154" t="s">
        <v>1</v>
      </c>
      <c r="F386" s="155" t="s">
        <v>185</v>
      </c>
      <c r="H386" s="156">
        <v>36.28</v>
      </c>
      <c r="L386" s="28"/>
      <c r="M386" s="157"/>
      <c r="T386" s="158"/>
      <c r="X386" s="11"/>
      <c r="Y386" s="11"/>
      <c r="Z386" s="11"/>
      <c r="AT386" s="154" t="s">
        <v>183</v>
      </c>
      <c r="AU386" s="154" t="s">
        <v>83</v>
      </c>
      <c r="AV386" s="13" t="s">
        <v>165</v>
      </c>
      <c r="AW386" s="13" t="s">
        <v>30</v>
      </c>
      <c r="AX386" s="13" t="s">
        <v>81</v>
      </c>
      <c r="AY386" s="154" t="s">
        <v>157</v>
      </c>
    </row>
    <row r="387" spans="2:65" s="1" customFormat="1" ht="16.5" customHeight="1" x14ac:dyDescent="0.2">
      <c r="B387" s="131"/>
      <c r="C387" s="162" t="s">
        <v>1479</v>
      </c>
      <c r="D387" s="162" t="s">
        <v>281</v>
      </c>
      <c r="E387" s="163" t="s">
        <v>645</v>
      </c>
      <c r="F387" s="164" t="s">
        <v>646</v>
      </c>
      <c r="G387" s="165" t="s">
        <v>178</v>
      </c>
      <c r="H387" s="166">
        <v>39.908000000000001</v>
      </c>
      <c r="I387" s="167"/>
      <c r="J387" s="167">
        <f>ROUND(I387*H387,2)</f>
        <v>0</v>
      </c>
      <c r="K387" s="164" t="s">
        <v>172</v>
      </c>
      <c r="L387" s="28"/>
      <c r="M387" s="169" t="s">
        <v>1</v>
      </c>
      <c r="N387" s="170" t="s">
        <v>39</v>
      </c>
      <c r="O387" s="140">
        <v>0</v>
      </c>
      <c r="P387" s="140">
        <f>O387*H387</f>
        <v>0</v>
      </c>
      <c r="Q387" s="140">
        <v>1.1999999999999999E-3</v>
      </c>
      <c r="R387" s="140">
        <f>Q387*H387</f>
        <v>4.7889599999999997E-2</v>
      </c>
      <c r="S387" s="140">
        <v>0</v>
      </c>
      <c r="T387" s="141">
        <f>S387*H387</f>
        <v>0</v>
      </c>
      <c r="X387" s="11"/>
      <c r="Y387" s="11"/>
      <c r="Z387" s="11"/>
      <c r="AR387" s="142" t="s">
        <v>393</v>
      </c>
      <c r="AT387" s="142" t="s">
        <v>281</v>
      </c>
      <c r="AU387" s="142" t="s">
        <v>83</v>
      </c>
      <c r="AY387" s="16" t="s">
        <v>157</v>
      </c>
      <c r="BE387" s="143">
        <f>IF(N387="základní",J387,0)</f>
        <v>0</v>
      </c>
      <c r="BF387" s="143">
        <f>IF(N387="snížená",J387,0)</f>
        <v>0</v>
      </c>
      <c r="BG387" s="143">
        <f>IF(N387="zákl. přenesená",J387,0)</f>
        <v>0</v>
      </c>
      <c r="BH387" s="143">
        <f>IF(N387="sníž. přenesená",J387,0)</f>
        <v>0</v>
      </c>
      <c r="BI387" s="143">
        <f>IF(N387="nulová",J387,0)</f>
        <v>0</v>
      </c>
      <c r="BJ387" s="16" t="s">
        <v>81</v>
      </c>
      <c r="BK387" s="143">
        <f>ROUND(I387*H387,2)</f>
        <v>0</v>
      </c>
      <c r="BL387" s="16" t="s">
        <v>223</v>
      </c>
      <c r="BM387" s="142" t="s">
        <v>647</v>
      </c>
    </row>
    <row r="388" spans="2:65" s="12" customFormat="1" x14ac:dyDescent="0.2">
      <c r="B388" s="147"/>
      <c r="D388" s="144" t="s">
        <v>183</v>
      </c>
      <c r="F388" s="149" t="s">
        <v>648</v>
      </c>
      <c r="H388" s="150">
        <v>39.908000000000001</v>
      </c>
      <c r="L388" s="147"/>
      <c r="M388" s="151"/>
      <c r="T388" s="152"/>
      <c r="V388" s="1"/>
      <c r="X388" s="11"/>
      <c r="Y388" s="11"/>
      <c r="Z388" s="11"/>
      <c r="AT388" s="148" t="s">
        <v>183</v>
      </c>
      <c r="AU388" s="148" t="s">
        <v>83</v>
      </c>
      <c r="AV388" s="12" t="s">
        <v>83</v>
      </c>
      <c r="AW388" s="12" t="s">
        <v>3</v>
      </c>
      <c r="AX388" s="12" t="s">
        <v>81</v>
      </c>
      <c r="AY388" s="148" t="s">
        <v>157</v>
      </c>
    </row>
    <row r="389" spans="2:65" s="1" customFormat="1" ht="16.5" customHeight="1" x14ac:dyDescent="0.2">
      <c r="B389" s="131"/>
      <c r="C389" s="132">
        <v>176</v>
      </c>
      <c r="D389" s="132" t="s">
        <v>160</v>
      </c>
      <c r="E389" s="133" t="s">
        <v>649</v>
      </c>
      <c r="F389" s="134" t="s">
        <v>650</v>
      </c>
      <c r="G389" s="135" t="s">
        <v>178</v>
      </c>
      <c r="H389" s="136">
        <v>19.574999999999999</v>
      </c>
      <c r="I389" s="137"/>
      <c r="J389" s="137">
        <f>ROUND(I389*H389,2)</f>
        <v>0</v>
      </c>
      <c r="K389" s="134" t="s">
        <v>172</v>
      </c>
      <c r="L389" s="28"/>
      <c r="M389" s="138" t="s">
        <v>1</v>
      </c>
      <c r="N389" s="139" t="s">
        <v>39</v>
      </c>
      <c r="O389" s="140">
        <v>0.24099999999999999</v>
      </c>
      <c r="P389" s="140">
        <f>O389*H389</f>
        <v>4.7175750000000001</v>
      </c>
      <c r="Q389" s="140">
        <v>6.0000000000000001E-3</v>
      </c>
      <c r="R389" s="140">
        <f>Q389*H389</f>
        <v>0.11745</v>
      </c>
      <c r="S389" s="140">
        <v>0</v>
      </c>
      <c r="T389" s="141">
        <f>S389*H389</f>
        <v>0</v>
      </c>
      <c r="V389" s="1" t="s">
        <v>1481</v>
      </c>
      <c r="X389" s="11"/>
      <c r="Y389" s="11"/>
      <c r="Z389" s="11"/>
      <c r="AR389" s="142" t="s">
        <v>223</v>
      </c>
      <c r="AT389" s="142" t="s">
        <v>160</v>
      </c>
      <c r="AU389" s="142" t="s">
        <v>83</v>
      </c>
      <c r="AY389" s="16" t="s">
        <v>157</v>
      </c>
      <c r="BE389" s="143">
        <f>IF(N389="základní",J389,0)</f>
        <v>0</v>
      </c>
      <c r="BF389" s="143">
        <f>IF(N389="snížená",J389,0)</f>
        <v>0</v>
      </c>
      <c r="BG389" s="143">
        <f>IF(N389="zákl. přenesená",J389,0)</f>
        <v>0</v>
      </c>
      <c r="BH389" s="143">
        <f>IF(N389="sníž. přenesená",J389,0)</f>
        <v>0</v>
      </c>
      <c r="BI389" s="143">
        <f>IF(N389="nulová",J389,0)</f>
        <v>0</v>
      </c>
      <c r="BJ389" s="16" t="s">
        <v>81</v>
      </c>
      <c r="BK389" s="143">
        <f>ROUND(I389*H389,2)</f>
        <v>0</v>
      </c>
      <c r="BL389" s="16" t="s">
        <v>223</v>
      </c>
      <c r="BM389" s="142" t="s">
        <v>651</v>
      </c>
    </row>
    <row r="390" spans="2:65" s="12" customFormat="1" x14ac:dyDescent="0.2">
      <c r="B390" s="147"/>
      <c r="D390" s="144" t="s">
        <v>183</v>
      </c>
      <c r="E390" s="148" t="s">
        <v>1</v>
      </c>
      <c r="F390" s="149" t="s">
        <v>652</v>
      </c>
      <c r="H390" s="150">
        <v>19.574999999999999</v>
      </c>
      <c r="L390" s="147"/>
      <c r="M390" s="151"/>
      <c r="T390" s="152"/>
      <c r="X390" s="11"/>
      <c r="Y390" s="11"/>
      <c r="Z390" s="11"/>
      <c r="AT390" s="148" t="s">
        <v>183</v>
      </c>
      <c r="AU390" s="148" t="s">
        <v>83</v>
      </c>
      <c r="AV390" s="12" t="s">
        <v>83</v>
      </c>
      <c r="AW390" s="12" t="s">
        <v>30</v>
      </c>
      <c r="AX390" s="12" t="s">
        <v>74</v>
      </c>
      <c r="AY390" s="148" t="s">
        <v>157</v>
      </c>
    </row>
    <row r="391" spans="2:65" s="13" customFormat="1" x14ac:dyDescent="0.2">
      <c r="B391" s="153"/>
      <c r="D391" s="144" t="s">
        <v>183</v>
      </c>
      <c r="E391" s="154" t="s">
        <v>1</v>
      </c>
      <c r="F391" s="155" t="s">
        <v>185</v>
      </c>
      <c r="H391" s="156">
        <v>19.574999999999999</v>
      </c>
      <c r="L391" s="153"/>
      <c r="M391" s="157"/>
      <c r="T391" s="158"/>
      <c r="X391" s="11"/>
      <c r="Y391" s="11"/>
      <c r="Z391" s="11"/>
      <c r="AT391" s="154" t="s">
        <v>183</v>
      </c>
      <c r="AU391" s="154" t="s">
        <v>83</v>
      </c>
      <c r="AV391" s="13" t="s">
        <v>165</v>
      </c>
      <c r="AW391" s="13" t="s">
        <v>30</v>
      </c>
      <c r="AX391" s="13" t="s">
        <v>81</v>
      </c>
      <c r="AY391" s="154" t="s">
        <v>157</v>
      </c>
    </row>
    <row r="392" spans="2:65" s="1" customFormat="1" ht="16.5" customHeight="1" x14ac:dyDescent="0.2">
      <c r="B392" s="131"/>
      <c r="C392" s="162" t="s">
        <v>1479</v>
      </c>
      <c r="D392" s="162" t="s">
        <v>281</v>
      </c>
      <c r="E392" s="163" t="s">
        <v>653</v>
      </c>
      <c r="F392" s="164" t="s">
        <v>654</v>
      </c>
      <c r="G392" s="165" t="s">
        <v>178</v>
      </c>
      <c r="H392" s="166">
        <v>21.533000000000001</v>
      </c>
      <c r="I392" s="167"/>
      <c r="J392" s="167">
        <f>ROUND(I392*H392,2)</f>
        <v>0</v>
      </c>
      <c r="K392" s="164" t="s">
        <v>172</v>
      </c>
      <c r="L392" s="168"/>
      <c r="M392" s="169" t="s">
        <v>1</v>
      </c>
      <c r="N392" s="170" t="s">
        <v>39</v>
      </c>
      <c r="O392" s="140">
        <v>0</v>
      </c>
      <c r="P392" s="140">
        <f>O392*H392</f>
        <v>0</v>
      </c>
      <c r="Q392" s="140">
        <v>2.3999999999999998E-3</v>
      </c>
      <c r="R392" s="140">
        <f>Q392*H392</f>
        <v>5.1679200000000002E-2</v>
      </c>
      <c r="S392" s="140">
        <v>0</v>
      </c>
      <c r="T392" s="141">
        <f>S392*H392</f>
        <v>0</v>
      </c>
      <c r="X392" s="11"/>
      <c r="Y392" s="11"/>
      <c r="Z392" s="11"/>
      <c r="AR392" s="142" t="s">
        <v>393</v>
      </c>
      <c r="AT392" s="142" t="s">
        <v>281</v>
      </c>
      <c r="AU392" s="142" t="s">
        <v>83</v>
      </c>
      <c r="AY392" s="16" t="s">
        <v>157</v>
      </c>
      <c r="BE392" s="143">
        <f>IF(N392="základní",J392,0)</f>
        <v>0</v>
      </c>
      <c r="BF392" s="143">
        <f>IF(N392="snížená",J392,0)</f>
        <v>0</v>
      </c>
      <c r="BG392" s="143">
        <f>IF(N392="zákl. přenesená",J392,0)</f>
        <v>0</v>
      </c>
      <c r="BH392" s="143">
        <f>IF(N392="sníž. přenesená",J392,0)</f>
        <v>0</v>
      </c>
      <c r="BI392" s="143">
        <f>IF(N392="nulová",J392,0)</f>
        <v>0</v>
      </c>
      <c r="BJ392" s="16" t="s">
        <v>81</v>
      </c>
      <c r="BK392" s="143">
        <f>ROUND(I392*H392,2)</f>
        <v>0</v>
      </c>
      <c r="BL392" s="16" t="s">
        <v>223</v>
      </c>
      <c r="BM392" s="142" t="s">
        <v>655</v>
      </c>
    </row>
    <row r="393" spans="2:65" s="12" customFormat="1" x14ac:dyDescent="0.2">
      <c r="B393" s="147"/>
      <c r="D393" s="144" t="s">
        <v>183</v>
      </c>
      <c r="F393" s="149" t="s">
        <v>656</v>
      </c>
      <c r="H393" s="150">
        <v>21.533000000000001</v>
      </c>
      <c r="L393" s="147"/>
      <c r="M393" s="151"/>
      <c r="T393" s="152"/>
      <c r="X393" s="11"/>
      <c r="Y393" s="11"/>
      <c r="Z393" s="11"/>
      <c r="AT393" s="148" t="s">
        <v>183</v>
      </c>
      <c r="AU393" s="148" t="s">
        <v>83</v>
      </c>
      <c r="AV393" s="12" t="s">
        <v>83</v>
      </c>
      <c r="AW393" s="12" t="s">
        <v>3</v>
      </c>
      <c r="AX393" s="12" t="s">
        <v>81</v>
      </c>
      <c r="AY393" s="148" t="s">
        <v>157</v>
      </c>
    </row>
    <row r="394" spans="2:65" s="1" customFormat="1" ht="16.5" customHeight="1" x14ac:dyDescent="0.2">
      <c r="B394" s="131"/>
      <c r="C394" s="132">
        <v>176</v>
      </c>
      <c r="D394" s="132" t="s">
        <v>160</v>
      </c>
      <c r="E394" s="133" t="s">
        <v>649</v>
      </c>
      <c r="F394" s="134" t="s">
        <v>650</v>
      </c>
      <c r="G394" s="135" t="s">
        <v>178</v>
      </c>
      <c r="H394" s="136">
        <v>17.225999999999999</v>
      </c>
      <c r="I394" s="137"/>
      <c r="J394" s="137">
        <f>ROUND(I394*H394,2)</f>
        <v>0</v>
      </c>
      <c r="K394" s="134" t="s">
        <v>172</v>
      </c>
      <c r="L394" s="28"/>
      <c r="M394" s="138" t="s">
        <v>1</v>
      </c>
      <c r="N394" s="139" t="s">
        <v>39</v>
      </c>
      <c r="O394" s="140">
        <v>0.24099999999999999</v>
      </c>
      <c r="P394" s="140">
        <f>O394*H394</f>
        <v>4.1514659999999992</v>
      </c>
      <c r="Q394" s="140">
        <v>6.0000000000000001E-3</v>
      </c>
      <c r="R394" s="140">
        <f>Q394*H394</f>
        <v>0.103356</v>
      </c>
      <c r="S394" s="140">
        <v>0</v>
      </c>
      <c r="T394" s="141">
        <f>S394*H394</f>
        <v>0</v>
      </c>
      <c r="V394" s="1" t="s">
        <v>1481</v>
      </c>
      <c r="X394" s="11"/>
      <c r="Y394" s="11"/>
      <c r="Z394" s="11"/>
      <c r="AR394" s="142" t="s">
        <v>223</v>
      </c>
      <c r="AT394" s="142" t="s">
        <v>160</v>
      </c>
      <c r="AU394" s="142" t="s">
        <v>83</v>
      </c>
      <c r="AY394" s="16" t="s">
        <v>157</v>
      </c>
      <c r="BE394" s="143">
        <f>IF(N394="základní",J394,0)</f>
        <v>0</v>
      </c>
      <c r="BF394" s="143">
        <f>IF(N394="snížená",J394,0)</f>
        <v>0</v>
      </c>
      <c r="BG394" s="143">
        <f>IF(N394="zákl. přenesená",J394,0)</f>
        <v>0</v>
      </c>
      <c r="BH394" s="143">
        <f>IF(N394="sníž. přenesená",J394,0)</f>
        <v>0</v>
      </c>
      <c r="BI394" s="143">
        <f>IF(N394="nulová",J394,0)</f>
        <v>0</v>
      </c>
      <c r="BJ394" s="16" t="s">
        <v>81</v>
      </c>
      <c r="BK394" s="143">
        <f>ROUND(I394*H394,2)</f>
        <v>0</v>
      </c>
      <c r="BL394" s="16" t="s">
        <v>223</v>
      </c>
      <c r="BM394" s="142" t="s">
        <v>657</v>
      </c>
    </row>
    <row r="395" spans="2:65" s="12" customFormat="1" x14ac:dyDescent="0.2">
      <c r="B395" s="147"/>
      <c r="D395" s="144" t="s">
        <v>183</v>
      </c>
      <c r="E395" s="148" t="s">
        <v>1</v>
      </c>
      <c r="F395" s="149" t="s">
        <v>658</v>
      </c>
      <c r="H395" s="150">
        <v>17.225999999999999</v>
      </c>
      <c r="L395" s="147"/>
      <c r="M395" s="151"/>
      <c r="T395" s="152"/>
      <c r="X395" s="11"/>
      <c r="Y395" s="11"/>
      <c r="Z395" s="11"/>
      <c r="AT395" s="148" t="s">
        <v>183</v>
      </c>
      <c r="AU395" s="148" t="s">
        <v>83</v>
      </c>
      <c r="AV395" s="12" t="s">
        <v>83</v>
      </c>
      <c r="AW395" s="12" t="s">
        <v>30</v>
      </c>
      <c r="AX395" s="12" t="s">
        <v>74</v>
      </c>
      <c r="AY395" s="148" t="s">
        <v>157</v>
      </c>
    </row>
    <row r="396" spans="2:65" s="13" customFormat="1" x14ac:dyDescent="0.2">
      <c r="B396" s="153"/>
      <c r="D396" s="144" t="s">
        <v>183</v>
      </c>
      <c r="E396" s="154" t="s">
        <v>1</v>
      </c>
      <c r="F396" s="155" t="s">
        <v>185</v>
      </c>
      <c r="H396" s="156">
        <v>17.225999999999999</v>
      </c>
      <c r="L396" s="153"/>
      <c r="M396" s="157"/>
      <c r="T396" s="158"/>
      <c r="X396" s="11"/>
      <c r="Y396" s="11"/>
      <c r="Z396" s="11"/>
      <c r="AT396" s="154" t="s">
        <v>183</v>
      </c>
      <c r="AU396" s="154" t="s">
        <v>83</v>
      </c>
      <c r="AV396" s="13" t="s">
        <v>165</v>
      </c>
      <c r="AW396" s="13" t="s">
        <v>30</v>
      </c>
      <c r="AX396" s="13" t="s">
        <v>81</v>
      </c>
      <c r="AY396" s="154" t="s">
        <v>157</v>
      </c>
    </row>
    <row r="397" spans="2:65" s="1" customFormat="1" ht="16.5" customHeight="1" x14ac:dyDescent="0.2">
      <c r="B397" s="131"/>
      <c r="C397" s="162" t="s">
        <v>1479</v>
      </c>
      <c r="D397" s="162" t="s">
        <v>281</v>
      </c>
      <c r="E397" s="163" t="s">
        <v>659</v>
      </c>
      <c r="F397" s="164" t="s">
        <v>660</v>
      </c>
      <c r="G397" s="165" t="s">
        <v>178</v>
      </c>
      <c r="H397" s="166">
        <v>18.949000000000002</v>
      </c>
      <c r="I397" s="167"/>
      <c r="J397" s="167">
        <f>ROUND(I397*H397,2)</f>
        <v>0</v>
      </c>
      <c r="K397" s="164" t="s">
        <v>172</v>
      </c>
      <c r="L397" s="168"/>
      <c r="M397" s="169" t="s">
        <v>1</v>
      </c>
      <c r="N397" s="170" t="s">
        <v>39</v>
      </c>
      <c r="O397" s="140">
        <v>0</v>
      </c>
      <c r="P397" s="140">
        <f>O397*H397</f>
        <v>0</v>
      </c>
      <c r="Q397" s="140">
        <v>1.5E-3</v>
      </c>
      <c r="R397" s="140">
        <f>Q397*H397</f>
        <v>2.8423500000000004E-2</v>
      </c>
      <c r="S397" s="140">
        <v>0</v>
      </c>
      <c r="T397" s="141">
        <f>S397*H397</f>
        <v>0</v>
      </c>
      <c r="X397" s="11"/>
      <c r="Y397" s="11"/>
      <c r="Z397" s="11"/>
      <c r="AR397" s="142" t="s">
        <v>393</v>
      </c>
      <c r="AT397" s="142" t="s">
        <v>281</v>
      </c>
      <c r="AU397" s="142" t="s">
        <v>83</v>
      </c>
      <c r="AY397" s="16" t="s">
        <v>157</v>
      </c>
      <c r="BE397" s="143">
        <f>IF(N397="základní",J397,0)</f>
        <v>0</v>
      </c>
      <c r="BF397" s="143">
        <f>IF(N397="snížená",J397,0)</f>
        <v>0</v>
      </c>
      <c r="BG397" s="143">
        <f>IF(N397="zákl. přenesená",J397,0)</f>
        <v>0</v>
      </c>
      <c r="BH397" s="143">
        <f>IF(N397="sníž. přenesená",J397,0)</f>
        <v>0</v>
      </c>
      <c r="BI397" s="143">
        <f>IF(N397="nulová",J397,0)</f>
        <v>0</v>
      </c>
      <c r="BJ397" s="16" t="s">
        <v>81</v>
      </c>
      <c r="BK397" s="143">
        <f>ROUND(I397*H397,2)</f>
        <v>0</v>
      </c>
      <c r="BL397" s="16" t="s">
        <v>223</v>
      </c>
      <c r="BM397" s="142" t="s">
        <v>661</v>
      </c>
    </row>
    <row r="398" spans="2:65" s="12" customFormat="1" x14ac:dyDescent="0.2">
      <c r="B398" s="147"/>
      <c r="D398" s="144" t="s">
        <v>183</v>
      </c>
      <c r="F398" s="149" t="s">
        <v>662</v>
      </c>
      <c r="H398" s="150">
        <v>18.949000000000002</v>
      </c>
      <c r="L398" s="147"/>
      <c r="M398" s="151"/>
      <c r="T398" s="152"/>
      <c r="X398" s="11"/>
      <c r="Y398" s="11"/>
      <c r="Z398" s="11"/>
      <c r="AT398" s="148" t="s">
        <v>183</v>
      </c>
      <c r="AU398" s="148" t="s">
        <v>83</v>
      </c>
      <c r="AV398" s="12" t="s">
        <v>83</v>
      </c>
      <c r="AW398" s="12" t="s">
        <v>3</v>
      </c>
      <c r="AX398" s="12" t="s">
        <v>81</v>
      </c>
      <c r="AY398" s="148" t="s">
        <v>157</v>
      </c>
    </row>
    <row r="399" spans="2:65" s="1" customFormat="1" ht="24.2" customHeight="1" x14ac:dyDescent="0.2">
      <c r="B399" s="131"/>
      <c r="C399" s="132" t="s">
        <v>1479</v>
      </c>
      <c r="D399" s="132" t="s">
        <v>160</v>
      </c>
      <c r="E399" s="133" t="s">
        <v>663</v>
      </c>
      <c r="F399" s="134" t="s">
        <v>664</v>
      </c>
      <c r="G399" s="135" t="s">
        <v>178</v>
      </c>
      <c r="H399" s="136">
        <v>68.415000000000006</v>
      </c>
      <c r="I399" s="137"/>
      <c r="J399" s="137">
        <f>ROUND(I399*H399,2)</f>
        <v>0</v>
      </c>
      <c r="K399" s="134" t="s">
        <v>172</v>
      </c>
      <c r="L399" s="28"/>
      <c r="M399" s="138" t="s">
        <v>1</v>
      </c>
      <c r="N399" s="139" t="s">
        <v>39</v>
      </c>
      <c r="O399" s="140">
        <v>0.311</v>
      </c>
      <c r="P399" s="140">
        <f>O399*H399</f>
        <v>21.277065</v>
      </c>
      <c r="Q399" s="140">
        <v>6.0600000000000003E-3</v>
      </c>
      <c r="R399" s="140">
        <f>Q399*H399</f>
        <v>0.41459490000000004</v>
      </c>
      <c r="S399" s="140">
        <v>0</v>
      </c>
      <c r="T399" s="141">
        <f>S399*H399</f>
        <v>0</v>
      </c>
      <c r="X399" s="11"/>
      <c r="Y399" s="11"/>
      <c r="Z399" s="11"/>
      <c r="AR399" s="142" t="s">
        <v>223</v>
      </c>
      <c r="AT399" s="142" t="s">
        <v>160</v>
      </c>
      <c r="AU399" s="142" t="s">
        <v>83</v>
      </c>
      <c r="AY399" s="16" t="s">
        <v>157</v>
      </c>
      <c r="BE399" s="143">
        <f>IF(N399="základní",J399,0)</f>
        <v>0</v>
      </c>
      <c r="BF399" s="143">
        <f>IF(N399="snížená",J399,0)</f>
        <v>0</v>
      </c>
      <c r="BG399" s="143">
        <f>IF(N399="zákl. přenesená",J399,0)</f>
        <v>0</v>
      </c>
      <c r="BH399" s="143">
        <f>IF(N399="sníž. přenesená",J399,0)</f>
        <v>0</v>
      </c>
      <c r="BI399" s="143">
        <f>IF(N399="nulová",J399,0)</f>
        <v>0</v>
      </c>
      <c r="BJ399" s="16" t="s">
        <v>81</v>
      </c>
      <c r="BK399" s="143">
        <f>ROUND(I399*H399,2)</f>
        <v>0</v>
      </c>
      <c r="BL399" s="16" t="s">
        <v>223</v>
      </c>
      <c r="BM399" s="142" t="s">
        <v>665</v>
      </c>
    </row>
    <row r="400" spans="2:65" s="12" customFormat="1" x14ac:dyDescent="0.2">
      <c r="B400" s="147"/>
      <c r="D400" s="144" t="s">
        <v>183</v>
      </c>
      <c r="E400" s="148" t="s">
        <v>1</v>
      </c>
      <c r="F400" s="149" t="s">
        <v>666</v>
      </c>
      <c r="H400" s="150">
        <v>68.415000000000006</v>
      </c>
      <c r="L400" s="147"/>
      <c r="M400" s="151"/>
      <c r="T400" s="152"/>
      <c r="X400" s="11"/>
      <c r="Y400" s="11"/>
      <c r="Z400" s="11"/>
      <c r="AT400" s="148" t="s">
        <v>183</v>
      </c>
      <c r="AU400" s="148" t="s">
        <v>83</v>
      </c>
      <c r="AV400" s="12" t="s">
        <v>83</v>
      </c>
      <c r="AW400" s="12" t="s">
        <v>30</v>
      </c>
      <c r="AX400" s="12" t="s">
        <v>74</v>
      </c>
      <c r="AY400" s="148" t="s">
        <v>157</v>
      </c>
    </row>
    <row r="401" spans="2:65" s="13" customFormat="1" x14ac:dyDescent="0.2">
      <c r="B401" s="153"/>
      <c r="D401" s="144" t="s">
        <v>183</v>
      </c>
      <c r="E401" s="154" t="s">
        <v>1</v>
      </c>
      <c r="F401" s="155" t="s">
        <v>185</v>
      </c>
      <c r="H401" s="156">
        <v>68.415000000000006</v>
      </c>
      <c r="L401" s="153"/>
      <c r="M401" s="157"/>
      <c r="T401" s="158"/>
      <c r="X401" s="11"/>
      <c r="Y401" s="11"/>
      <c r="Z401" s="11"/>
      <c r="AT401" s="154" t="s">
        <v>183</v>
      </c>
      <c r="AU401" s="154" t="s">
        <v>83</v>
      </c>
      <c r="AV401" s="13" t="s">
        <v>165</v>
      </c>
      <c r="AW401" s="13" t="s">
        <v>30</v>
      </c>
      <c r="AX401" s="13" t="s">
        <v>81</v>
      </c>
      <c r="AY401" s="154" t="s">
        <v>157</v>
      </c>
    </row>
    <row r="402" spans="2:65" s="1" customFormat="1" ht="21.75" customHeight="1" x14ac:dyDescent="0.2">
      <c r="B402" s="131"/>
      <c r="C402" s="162" t="s">
        <v>1479</v>
      </c>
      <c r="D402" s="162" t="s">
        <v>281</v>
      </c>
      <c r="E402" s="163" t="s">
        <v>668</v>
      </c>
      <c r="F402" s="164" t="s">
        <v>669</v>
      </c>
      <c r="G402" s="165" t="s">
        <v>178</v>
      </c>
      <c r="H402" s="166">
        <v>75.257000000000005</v>
      </c>
      <c r="I402" s="167"/>
      <c r="J402" s="167">
        <f>ROUND(I402*H402,2)</f>
        <v>0</v>
      </c>
      <c r="K402" s="164" t="s">
        <v>172</v>
      </c>
      <c r="L402" s="168"/>
      <c r="M402" s="169" t="s">
        <v>1</v>
      </c>
      <c r="N402" s="170" t="s">
        <v>39</v>
      </c>
      <c r="O402" s="140">
        <v>0</v>
      </c>
      <c r="P402" s="140">
        <f>O402*H402</f>
        <v>0</v>
      </c>
      <c r="Q402" s="140">
        <v>7.7499999999999999E-3</v>
      </c>
      <c r="R402" s="140">
        <f>Q402*H402</f>
        <v>0.58324175</v>
      </c>
      <c r="S402" s="140">
        <v>0</v>
      </c>
      <c r="T402" s="141">
        <f>S402*H402</f>
        <v>0</v>
      </c>
      <c r="X402" s="11"/>
      <c r="Y402" s="11"/>
      <c r="Z402" s="11"/>
      <c r="AR402" s="142" t="s">
        <v>393</v>
      </c>
      <c r="AT402" s="142" t="s">
        <v>281</v>
      </c>
      <c r="AU402" s="142" t="s">
        <v>83</v>
      </c>
      <c r="AY402" s="16" t="s">
        <v>157</v>
      </c>
      <c r="BE402" s="143">
        <f>IF(N402="základní",J402,0)</f>
        <v>0</v>
      </c>
      <c r="BF402" s="143">
        <f>IF(N402="snížená",J402,0)</f>
        <v>0</v>
      </c>
      <c r="BG402" s="143">
        <f>IF(N402="zákl. přenesená",J402,0)</f>
        <v>0</v>
      </c>
      <c r="BH402" s="143">
        <f>IF(N402="sníž. přenesená",J402,0)</f>
        <v>0</v>
      </c>
      <c r="BI402" s="143">
        <f>IF(N402="nulová",J402,0)</f>
        <v>0</v>
      </c>
      <c r="BJ402" s="16" t="s">
        <v>81</v>
      </c>
      <c r="BK402" s="143">
        <f>ROUND(I402*H402,2)</f>
        <v>0</v>
      </c>
      <c r="BL402" s="16" t="s">
        <v>223</v>
      </c>
      <c r="BM402" s="142" t="s">
        <v>670</v>
      </c>
    </row>
    <row r="403" spans="2:65" s="12" customFormat="1" x14ac:dyDescent="0.2">
      <c r="B403" s="147"/>
      <c r="D403" s="144" t="s">
        <v>183</v>
      </c>
      <c r="F403" s="149" t="s">
        <v>671</v>
      </c>
      <c r="H403" s="150">
        <v>75.257000000000005</v>
      </c>
      <c r="L403" s="147"/>
      <c r="M403" s="151"/>
      <c r="T403" s="152"/>
      <c r="X403" s="11"/>
      <c r="Y403" s="11"/>
      <c r="Z403" s="11"/>
      <c r="AT403" s="148" t="s">
        <v>183</v>
      </c>
      <c r="AU403" s="148" t="s">
        <v>83</v>
      </c>
      <c r="AV403" s="12" t="s">
        <v>83</v>
      </c>
      <c r="AW403" s="12" t="s">
        <v>3</v>
      </c>
      <c r="AX403" s="12" t="s">
        <v>81</v>
      </c>
      <c r="AY403" s="148" t="s">
        <v>157</v>
      </c>
    </row>
    <row r="404" spans="2:65" s="1" customFormat="1" ht="24.2" customHeight="1" x14ac:dyDescent="0.2">
      <c r="B404" s="131"/>
      <c r="C404" s="132" t="s">
        <v>1479</v>
      </c>
      <c r="D404" s="132" t="s">
        <v>160</v>
      </c>
      <c r="E404" s="133" t="s">
        <v>672</v>
      </c>
      <c r="F404" s="134" t="s">
        <v>673</v>
      </c>
      <c r="G404" s="135" t="s">
        <v>178</v>
      </c>
      <c r="H404" s="136">
        <v>9.0039999999999996</v>
      </c>
      <c r="I404" s="137"/>
      <c r="J404" s="137">
        <f>ROUND(I404*H404,2)</f>
        <v>0</v>
      </c>
      <c r="K404" s="134" t="s">
        <v>1480</v>
      </c>
      <c r="L404" s="28"/>
      <c r="M404" s="138" t="s">
        <v>1</v>
      </c>
      <c r="N404" s="139" t="s">
        <v>39</v>
      </c>
      <c r="O404" s="140">
        <v>0.316</v>
      </c>
      <c r="P404" s="140">
        <f>O404*H404</f>
        <v>2.8452639999999998</v>
      </c>
      <c r="Q404" s="140">
        <v>2.4000000000000001E-4</v>
      </c>
      <c r="R404" s="140">
        <f>Q404*H404</f>
        <v>2.16096E-3</v>
      </c>
      <c r="S404" s="140">
        <v>0</v>
      </c>
      <c r="T404" s="141">
        <f>S404*H404</f>
        <v>0</v>
      </c>
      <c r="X404" s="11"/>
      <c r="Y404" s="11"/>
      <c r="Z404" s="11"/>
      <c r="AR404" s="142" t="s">
        <v>223</v>
      </c>
      <c r="AT404" s="142" t="s">
        <v>160</v>
      </c>
      <c r="AU404" s="142" t="s">
        <v>83</v>
      </c>
      <c r="AY404" s="16" t="s">
        <v>157</v>
      </c>
      <c r="BE404" s="143">
        <f>IF(N404="základní",J404,0)</f>
        <v>0</v>
      </c>
      <c r="BF404" s="143">
        <f>IF(N404="snížená",J404,0)</f>
        <v>0</v>
      </c>
      <c r="BG404" s="143">
        <f>IF(N404="zákl. přenesená",J404,0)</f>
        <v>0</v>
      </c>
      <c r="BH404" s="143">
        <f>IF(N404="sníž. přenesená",J404,0)</f>
        <v>0</v>
      </c>
      <c r="BI404" s="143">
        <f>IF(N404="nulová",J404,0)</f>
        <v>0</v>
      </c>
      <c r="BJ404" s="16" t="s">
        <v>81</v>
      </c>
      <c r="BK404" s="143">
        <f>ROUND(I404*H404,2)</f>
        <v>0</v>
      </c>
      <c r="BL404" s="16" t="s">
        <v>223</v>
      </c>
      <c r="BM404" s="142" t="s">
        <v>674</v>
      </c>
    </row>
    <row r="405" spans="2:65" s="12" customFormat="1" x14ac:dyDescent="0.2">
      <c r="B405" s="147"/>
      <c r="D405" s="144" t="s">
        <v>183</v>
      </c>
      <c r="E405" s="148" t="s">
        <v>1</v>
      </c>
      <c r="F405" s="149" t="s">
        <v>596</v>
      </c>
      <c r="H405" s="150">
        <v>9.0039999999999996</v>
      </c>
      <c r="L405" s="147"/>
      <c r="M405" s="151"/>
      <c r="T405" s="152"/>
      <c r="X405" s="11"/>
      <c r="Y405" s="11"/>
      <c r="Z405" s="11"/>
      <c r="AT405" s="148" t="s">
        <v>183</v>
      </c>
      <c r="AU405" s="148" t="s">
        <v>83</v>
      </c>
      <c r="AV405" s="12" t="s">
        <v>83</v>
      </c>
      <c r="AW405" s="12" t="s">
        <v>30</v>
      </c>
      <c r="AX405" s="12" t="s">
        <v>74</v>
      </c>
      <c r="AY405" s="148" t="s">
        <v>157</v>
      </c>
    </row>
    <row r="406" spans="2:65" s="13" customFormat="1" x14ac:dyDescent="0.2">
      <c r="B406" s="153"/>
      <c r="D406" s="144" t="s">
        <v>183</v>
      </c>
      <c r="E406" s="154" t="s">
        <v>1</v>
      </c>
      <c r="F406" s="155" t="s">
        <v>185</v>
      </c>
      <c r="H406" s="156">
        <v>9.0039999999999996</v>
      </c>
      <c r="L406" s="153"/>
      <c r="M406" s="157"/>
      <c r="T406" s="158"/>
      <c r="X406" s="11"/>
      <c r="Y406" s="11"/>
      <c r="Z406" s="11"/>
      <c r="AT406" s="154" t="s">
        <v>183</v>
      </c>
      <c r="AU406" s="154" t="s">
        <v>83</v>
      </c>
      <c r="AV406" s="13" t="s">
        <v>165</v>
      </c>
      <c r="AW406" s="13" t="s">
        <v>30</v>
      </c>
      <c r="AX406" s="13" t="s">
        <v>81</v>
      </c>
      <c r="AY406" s="154" t="s">
        <v>157</v>
      </c>
    </row>
    <row r="407" spans="2:65" s="1" customFormat="1" ht="16.5" customHeight="1" x14ac:dyDescent="0.2">
      <c r="B407" s="131"/>
      <c r="C407" s="162" t="s">
        <v>1479</v>
      </c>
      <c r="D407" s="162" t="s">
        <v>281</v>
      </c>
      <c r="E407" s="163" t="s">
        <v>676</v>
      </c>
      <c r="F407" s="164" t="s">
        <v>677</v>
      </c>
      <c r="G407" s="165" t="s">
        <v>178</v>
      </c>
      <c r="H407" s="166">
        <v>9.9039999999999999</v>
      </c>
      <c r="I407" s="167"/>
      <c r="J407" s="167">
        <f>ROUND(I407*H407,2)</f>
        <v>0</v>
      </c>
      <c r="K407" s="164" t="s">
        <v>172</v>
      </c>
      <c r="L407" s="168"/>
      <c r="M407" s="169" t="s">
        <v>1</v>
      </c>
      <c r="N407" s="170" t="s">
        <v>39</v>
      </c>
      <c r="O407" s="140">
        <v>0</v>
      </c>
      <c r="P407" s="140">
        <f>O407*H407</f>
        <v>0</v>
      </c>
      <c r="Q407" s="140">
        <v>4.0000000000000001E-3</v>
      </c>
      <c r="R407" s="140">
        <f>Q407*H407</f>
        <v>3.9615999999999998E-2</v>
      </c>
      <c r="S407" s="140">
        <v>0</v>
      </c>
      <c r="T407" s="141">
        <f>S407*H407</f>
        <v>0</v>
      </c>
      <c r="X407" s="11"/>
      <c r="Y407" s="11"/>
      <c r="Z407" s="11"/>
      <c r="AR407" s="142" t="s">
        <v>393</v>
      </c>
      <c r="AT407" s="142" t="s">
        <v>281</v>
      </c>
      <c r="AU407" s="142" t="s">
        <v>83</v>
      </c>
      <c r="AY407" s="16" t="s">
        <v>157</v>
      </c>
      <c r="BE407" s="143">
        <f>IF(N407="základní",J407,0)</f>
        <v>0</v>
      </c>
      <c r="BF407" s="143">
        <f>IF(N407="snížená",J407,0)</f>
        <v>0</v>
      </c>
      <c r="BG407" s="143">
        <f>IF(N407="zákl. přenesená",J407,0)</f>
        <v>0</v>
      </c>
      <c r="BH407" s="143">
        <f>IF(N407="sníž. přenesená",J407,0)</f>
        <v>0</v>
      </c>
      <c r="BI407" s="143">
        <f>IF(N407="nulová",J407,0)</f>
        <v>0</v>
      </c>
      <c r="BJ407" s="16" t="s">
        <v>81</v>
      </c>
      <c r="BK407" s="143">
        <f>ROUND(I407*H407,2)</f>
        <v>0</v>
      </c>
      <c r="BL407" s="16" t="s">
        <v>223</v>
      </c>
      <c r="BM407" s="142" t="s">
        <v>678</v>
      </c>
    </row>
    <row r="408" spans="2:65" s="12" customFormat="1" x14ac:dyDescent="0.2">
      <c r="B408" s="147"/>
      <c r="D408" s="144" t="s">
        <v>183</v>
      </c>
      <c r="F408" s="149" t="s">
        <v>679</v>
      </c>
      <c r="H408" s="150">
        <v>9.9039999999999999</v>
      </c>
      <c r="L408" s="147"/>
      <c r="M408" s="151"/>
      <c r="T408" s="152"/>
      <c r="X408" s="11"/>
      <c r="Y408" s="11"/>
      <c r="Z408" s="11"/>
      <c r="AT408" s="148" t="s">
        <v>183</v>
      </c>
      <c r="AU408" s="148" t="s">
        <v>83</v>
      </c>
      <c r="AV408" s="12" t="s">
        <v>83</v>
      </c>
      <c r="AW408" s="12" t="s">
        <v>3</v>
      </c>
      <c r="AX408" s="12" t="s">
        <v>81</v>
      </c>
      <c r="AY408" s="148" t="s">
        <v>157</v>
      </c>
    </row>
    <row r="409" spans="2:65" s="1" customFormat="1" ht="21.75" customHeight="1" x14ac:dyDescent="0.2">
      <c r="B409" s="131"/>
      <c r="C409" s="132" t="s">
        <v>1479</v>
      </c>
      <c r="D409" s="132" t="s">
        <v>160</v>
      </c>
      <c r="E409" s="133" t="s">
        <v>680</v>
      </c>
      <c r="F409" s="134" t="s">
        <v>681</v>
      </c>
      <c r="G409" s="135" t="s">
        <v>178</v>
      </c>
      <c r="H409" s="136">
        <v>49.283000000000001</v>
      </c>
      <c r="I409" s="137"/>
      <c r="J409" s="137">
        <f>ROUND(I409*H409,2)</f>
        <v>0</v>
      </c>
      <c r="K409" s="134" t="s">
        <v>172</v>
      </c>
      <c r="L409" s="28"/>
      <c r="M409" s="138" t="s">
        <v>1</v>
      </c>
      <c r="N409" s="139" t="s">
        <v>39</v>
      </c>
      <c r="O409" s="140">
        <v>0.14199999999999999</v>
      </c>
      <c r="P409" s="140">
        <f>O409*H409</f>
        <v>6.9981859999999996</v>
      </c>
      <c r="Q409" s="140">
        <v>1.2E-4</v>
      </c>
      <c r="R409" s="140">
        <f>Q409*H409</f>
        <v>5.9139600000000002E-3</v>
      </c>
      <c r="S409" s="140">
        <v>0</v>
      </c>
      <c r="T409" s="141">
        <f>S409*H409</f>
        <v>0</v>
      </c>
      <c r="X409" s="11"/>
      <c r="Y409" s="11"/>
      <c r="Z409" s="11"/>
      <c r="AR409" s="142" t="s">
        <v>223</v>
      </c>
      <c r="AT409" s="142" t="s">
        <v>160</v>
      </c>
      <c r="AU409" s="142" t="s">
        <v>83</v>
      </c>
      <c r="AY409" s="16" t="s">
        <v>157</v>
      </c>
      <c r="BE409" s="143">
        <f>IF(N409="základní",J409,0)</f>
        <v>0</v>
      </c>
      <c r="BF409" s="143">
        <f>IF(N409="snížená",J409,0)</f>
        <v>0</v>
      </c>
      <c r="BG409" s="143">
        <f>IF(N409="zákl. přenesená",J409,0)</f>
        <v>0</v>
      </c>
      <c r="BH409" s="143">
        <f>IF(N409="sníž. přenesená",J409,0)</f>
        <v>0</v>
      </c>
      <c r="BI409" s="143">
        <f>IF(N409="nulová",J409,0)</f>
        <v>0</v>
      </c>
      <c r="BJ409" s="16" t="s">
        <v>81</v>
      </c>
      <c r="BK409" s="143">
        <f>ROUND(I409*H409,2)</f>
        <v>0</v>
      </c>
      <c r="BL409" s="16" t="s">
        <v>223</v>
      </c>
      <c r="BM409" s="142" t="s">
        <v>682</v>
      </c>
    </row>
    <row r="410" spans="2:65" s="12" customFormat="1" x14ac:dyDescent="0.2">
      <c r="B410" s="147"/>
      <c r="D410" s="144" t="s">
        <v>183</v>
      </c>
      <c r="E410" s="148" t="s">
        <v>1</v>
      </c>
      <c r="F410" s="149" t="s">
        <v>589</v>
      </c>
      <c r="H410" s="150">
        <v>49.283000000000001</v>
      </c>
      <c r="L410" s="147"/>
      <c r="M410" s="151"/>
      <c r="T410" s="152"/>
      <c r="X410" s="11"/>
      <c r="Y410" s="11"/>
      <c r="Z410" s="11"/>
      <c r="AT410" s="148" t="s">
        <v>183</v>
      </c>
      <c r="AU410" s="148" t="s">
        <v>83</v>
      </c>
      <c r="AV410" s="12" t="s">
        <v>83</v>
      </c>
      <c r="AW410" s="12" t="s">
        <v>30</v>
      </c>
      <c r="AX410" s="12" t="s">
        <v>74</v>
      </c>
      <c r="AY410" s="148" t="s">
        <v>157</v>
      </c>
    </row>
    <row r="411" spans="2:65" s="13" customFormat="1" x14ac:dyDescent="0.2">
      <c r="B411" s="153"/>
      <c r="D411" s="144" t="s">
        <v>183</v>
      </c>
      <c r="E411" s="154" t="s">
        <v>1</v>
      </c>
      <c r="F411" s="155" t="s">
        <v>185</v>
      </c>
      <c r="H411" s="156">
        <v>49.283000000000001</v>
      </c>
      <c r="L411" s="153"/>
      <c r="M411" s="157"/>
      <c r="T411" s="158"/>
      <c r="X411" s="11"/>
      <c r="Y411" s="11"/>
      <c r="Z411" s="11"/>
      <c r="AT411" s="154" t="s">
        <v>183</v>
      </c>
      <c r="AU411" s="154" t="s">
        <v>83</v>
      </c>
      <c r="AV411" s="13" t="s">
        <v>165</v>
      </c>
      <c r="AW411" s="13" t="s">
        <v>30</v>
      </c>
      <c r="AX411" s="13" t="s">
        <v>81</v>
      </c>
      <c r="AY411" s="154" t="s">
        <v>157</v>
      </c>
    </row>
    <row r="412" spans="2:65" s="1" customFormat="1" ht="16.5" customHeight="1" x14ac:dyDescent="0.2">
      <c r="B412" s="131"/>
      <c r="C412" s="162" t="s">
        <v>1479</v>
      </c>
      <c r="D412" s="162" t="s">
        <v>281</v>
      </c>
      <c r="E412" s="163" t="s">
        <v>684</v>
      </c>
      <c r="F412" s="164" t="s">
        <v>685</v>
      </c>
      <c r="G412" s="165" t="s">
        <v>178</v>
      </c>
      <c r="H412" s="166">
        <v>54.210999999999999</v>
      </c>
      <c r="I412" s="167"/>
      <c r="J412" s="167">
        <f>ROUND(I412*H412,2)</f>
        <v>0</v>
      </c>
      <c r="K412" s="164" t="s">
        <v>172</v>
      </c>
      <c r="L412" s="168"/>
      <c r="M412" s="169" t="s">
        <v>1</v>
      </c>
      <c r="N412" s="170" t="s">
        <v>39</v>
      </c>
      <c r="O412" s="140">
        <v>0</v>
      </c>
      <c r="P412" s="140">
        <f>O412*H412</f>
        <v>0</v>
      </c>
      <c r="Q412" s="140">
        <v>1.337E-2</v>
      </c>
      <c r="R412" s="140">
        <f>Q412*H412</f>
        <v>0.72480106999999994</v>
      </c>
      <c r="S412" s="140">
        <v>0</v>
      </c>
      <c r="T412" s="141">
        <f>S412*H412</f>
        <v>0</v>
      </c>
      <c r="X412" s="11"/>
      <c r="Y412" s="11"/>
      <c r="Z412" s="11"/>
      <c r="AR412" s="142" t="s">
        <v>393</v>
      </c>
      <c r="AT412" s="142" t="s">
        <v>281</v>
      </c>
      <c r="AU412" s="142" t="s">
        <v>83</v>
      </c>
      <c r="AY412" s="16" t="s">
        <v>157</v>
      </c>
      <c r="BE412" s="143">
        <f>IF(N412="základní",J412,0)</f>
        <v>0</v>
      </c>
      <c r="BF412" s="143">
        <f>IF(N412="snížená",J412,0)</f>
        <v>0</v>
      </c>
      <c r="BG412" s="143">
        <f>IF(N412="zákl. přenesená",J412,0)</f>
        <v>0</v>
      </c>
      <c r="BH412" s="143">
        <f>IF(N412="sníž. přenesená",J412,0)</f>
        <v>0</v>
      </c>
      <c r="BI412" s="143">
        <f>IF(N412="nulová",J412,0)</f>
        <v>0</v>
      </c>
      <c r="BJ412" s="16" t="s">
        <v>81</v>
      </c>
      <c r="BK412" s="143">
        <f>ROUND(I412*H412,2)</f>
        <v>0</v>
      </c>
      <c r="BL412" s="16" t="s">
        <v>223</v>
      </c>
      <c r="BM412" s="142" t="s">
        <v>686</v>
      </c>
    </row>
    <row r="413" spans="2:65" s="12" customFormat="1" x14ac:dyDescent="0.2">
      <c r="B413" s="147"/>
      <c r="D413" s="144" t="s">
        <v>183</v>
      </c>
      <c r="F413" s="149" t="s">
        <v>687</v>
      </c>
      <c r="H413" s="150">
        <v>54.210999999999999</v>
      </c>
      <c r="L413" s="147"/>
      <c r="M413" s="151"/>
      <c r="T413" s="152"/>
      <c r="X413" s="11"/>
      <c r="Y413" s="11"/>
      <c r="Z413" s="11"/>
      <c r="AT413" s="148" t="s">
        <v>183</v>
      </c>
      <c r="AU413" s="148" t="s">
        <v>83</v>
      </c>
      <c r="AV413" s="12" t="s">
        <v>83</v>
      </c>
      <c r="AW413" s="12" t="s">
        <v>3</v>
      </c>
      <c r="AX413" s="12" t="s">
        <v>81</v>
      </c>
      <c r="AY413" s="148" t="s">
        <v>157</v>
      </c>
    </row>
    <row r="414" spans="2:65" s="1" customFormat="1" ht="21.75" customHeight="1" x14ac:dyDescent="0.2">
      <c r="B414" s="131"/>
      <c r="C414" s="132" t="s">
        <v>1479</v>
      </c>
      <c r="D414" s="132" t="s">
        <v>160</v>
      </c>
      <c r="E414" s="133" t="s">
        <v>688</v>
      </c>
      <c r="F414" s="134" t="s">
        <v>689</v>
      </c>
      <c r="G414" s="135" t="s">
        <v>178</v>
      </c>
      <c r="H414" s="136">
        <v>49.283000000000001</v>
      </c>
      <c r="I414" s="137"/>
      <c r="J414" s="137">
        <f>ROUND(I414*H414,2)</f>
        <v>0</v>
      </c>
      <c r="K414" s="134" t="s">
        <v>172</v>
      </c>
      <c r="L414" s="28"/>
      <c r="M414" s="138" t="s">
        <v>1</v>
      </c>
      <c r="N414" s="139" t="s">
        <v>39</v>
      </c>
      <c r="O414" s="140">
        <v>0.23200000000000001</v>
      </c>
      <c r="P414" s="140">
        <f>O414*H414</f>
        <v>11.433656000000001</v>
      </c>
      <c r="Q414" s="140">
        <v>1.2E-4</v>
      </c>
      <c r="R414" s="140">
        <f>Q414*H414</f>
        <v>5.9139600000000002E-3</v>
      </c>
      <c r="S414" s="140">
        <v>0</v>
      </c>
      <c r="T414" s="141">
        <f>S414*H414</f>
        <v>0</v>
      </c>
      <c r="X414" s="11"/>
      <c r="Y414" s="11"/>
      <c r="Z414" s="11"/>
      <c r="AR414" s="142" t="s">
        <v>223</v>
      </c>
      <c r="AT414" s="142" t="s">
        <v>160</v>
      </c>
      <c r="AU414" s="142" t="s">
        <v>83</v>
      </c>
      <c r="AY414" s="16" t="s">
        <v>157</v>
      </c>
      <c r="BE414" s="143">
        <f>IF(N414="základní",J414,0)</f>
        <v>0</v>
      </c>
      <c r="BF414" s="143">
        <f>IF(N414="snížená",J414,0)</f>
        <v>0</v>
      </c>
      <c r="BG414" s="143">
        <f>IF(N414="zákl. přenesená",J414,0)</f>
        <v>0</v>
      </c>
      <c r="BH414" s="143">
        <f>IF(N414="sníž. přenesená",J414,0)</f>
        <v>0</v>
      </c>
      <c r="BI414" s="143">
        <f>IF(N414="nulová",J414,0)</f>
        <v>0</v>
      </c>
      <c r="BJ414" s="16" t="s">
        <v>81</v>
      </c>
      <c r="BK414" s="143">
        <f>ROUND(I414*H414,2)</f>
        <v>0</v>
      </c>
      <c r="BL414" s="16" t="s">
        <v>223</v>
      </c>
      <c r="BM414" s="142" t="s">
        <v>690</v>
      </c>
    </row>
    <row r="415" spans="2:65" s="12" customFormat="1" x14ac:dyDescent="0.2">
      <c r="B415" s="147"/>
      <c r="D415" s="144" t="s">
        <v>183</v>
      </c>
      <c r="E415" s="148" t="s">
        <v>1</v>
      </c>
      <c r="F415" s="149" t="s">
        <v>589</v>
      </c>
      <c r="H415" s="150">
        <v>49.283000000000001</v>
      </c>
      <c r="L415" s="147"/>
      <c r="M415" s="151"/>
      <c r="T415" s="152"/>
      <c r="X415" s="11"/>
      <c r="Y415" s="11"/>
      <c r="Z415" s="11"/>
      <c r="AT415" s="148" t="s">
        <v>183</v>
      </c>
      <c r="AU415" s="148" t="s">
        <v>83</v>
      </c>
      <c r="AV415" s="12" t="s">
        <v>83</v>
      </c>
      <c r="AW415" s="12" t="s">
        <v>30</v>
      </c>
      <c r="AX415" s="12" t="s">
        <v>74</v>
      </c>
      <c r="AY415" s="148" t="s">
        <v>157</v>
      </c>
    </row>
    <row r="416" spans="2:65" s="13" customFormat="1" x14ac:dyDescent="0.2">
      <c r="B416" s="153"/>
      <c r="D416" s="144" t="s">
        <v>183</v>
      </c>
      <c r="E416" s="154" t="s">
        <v>1</v>
      </c>
      <c r="F416" s="155" t="s">
        <v>185</v>
      </c>
      <c r="H416" s="156">
        <v>49.283000000000001</v>
      </c>
      <c r="L416" s="153"/>
      <c r="M416" s="157"/>
      <c r="T416" s="158"/>
      <c r="X416" s="11"/>
      <c r="Y416" s="11"/>
      <c r="Z416" s="11"/>
      <c r="AT416" s="154" t="s">
        <v>183</v>
      </c>
      <c r="AU416" s="154" t="s">
        <v>83</v>
      </c>
      <c r="AV416" s="13" t="s">
        <v>165</v>
      </c>
      <c r="AW416" s="13" t="s">
        <v>30</v>
      </c>
      <c r="AX416" s="13" t="s">
        <v>81</v>
      </c>
      <c r="AY416" s="154" t="s">
        <v>157</v>
      </c>
    </row>
    <row r="417" spans="2:65" s="1" customFormat="1" ht="16.5" customHeight="1" x14ac:dyDescent="0.2">
      <c r="B417" s="131"/>
      <c r="C417" s="162" t="s">
        <v>1479</v>
      </c>
      <c r="D417" s="162" t="s">
        <v>281</v>
      </c>
      <c r="E417" s="163" t="s">
        <v>692</v>
      </c>
      <c r="F417" s="164" t="s">
        <v>693</v>
      </c>
      <c r="G417" s="165" t="s">
        <v>171</v>
      </c>
      <c r="H417" s="166">
        <v>8.625</v>
      </c>
      <c r="I417" s="167"/>
      <c r="J417" s="167">
        <f>ROUND(I417*H417,2)</f>
        <v>0</v>
      </c>
      <c r="K417" s="164" t="s">
        <v>172</v>
      </c>
      <c r="L417" s="168"/>
      <c r="M417" s="169" t="s">
        <v>1</v>
      </c>
      <c r="N417" s="170" t="s">
        <v>39</v>
      </c>
      <c r="O417" s="140">
        <v>0</v>
      </c>
      <c r="P417" s="140">
        <f>O417*H417</f>
        <v>0</v>
      </c>
      <c r="Q417" s="140">
        <v>2.6249999999999999E-2</v>
      </c>
      <c r="R417" s="140">
        <f>Q417*H417</f>
        <v>0.22640625</v>
      </c>
      <c r="S417" s="140">
        <v>0</v>
      </c>
      <c r="T417" s="141">
        <f>S417*H417</f>
        <v>0</v>
      </c>
      <c r="X417" s="11"/>
      <c r="Y417" s="11"/>
      <c r="Z417" s="11"/>
      <c r="AR417" s="142" t="s">
        <v>393</v>
      </c>
      <c r="AT417" s="142" t="s">
        <v>281</v>
      </c>
      <c r="AU417" s="142" t="s">
        <v>83</v>
      </c>
      <c r="AY417" s="16" t="s">
        <v>157</v>
      </c>
      <c r="BE417" s="143">
        <f>IF(N417="základní",J417,0)</f>
        <v>0</v>
      </c>
      <c r="BF417" s="143">
        <f>IF(N417="snížená",J417,0)</f>
        <v>0</v>
      </c>
      <c r="BG417" s="143">
        <f>IF(N417="zákl. přenesená",J417,0)</f>
        <v>0</v>
      </c>
      <c r="BH417" s="143">
        <f>IF(N417="sníž. přenesená",J417,0)</f>
        <v>0</v>
      </c>
      <c r="BI417" s="143">
        <f>IF(N417="nulová",J417,0)</f>
        <v>0</v>
      </c>
      <c r="BJ417" s="16" t="s">
        <v>81</v>
      </c>
      <c r="BK417" s="143">
        <f>ROUND(I417*H417,2)</f>
        <v>0</v>
      </c>
      <c r="BL417" s="16" t="s">
        <v>223</v>
      </c>
      <c r="BM417" s="142" t="s">
        <v>694</v>
      </c>
    </row>
    <row r="418" spans="2:65" s="12" customFormat="1" x14ac:dyDescent="0.2">
      <c r="B418" s="147"/>
      <c r="D418" s="144" t="s">
        <v>183</v>
      </c>
      <c r="F418" s="149" t="s">
        <v>695</v>
      </c>
      <c r="H418" s="150">
        <v>8.625</v>
      </c>
      <c r="L418" s="147"/>
      <c r="M418" s="151"/>
      <c r="T418" s="152"/>
      <c r="X418" s="11"/>
      <c r="Y418" s="11"/>
      <c r="Z418" s="11"/>
      <c r="AT418" s="148" t="s">
        <v>183</v>
      </c>
      <c r="AU418" s="148" t="s">
        <v>83</v>
      </c>
      <c r="AV418" s="12" t="s">
        <v>83</v>
      </c>
      <c r="AW418" s="12" t="s">
        <v>3</v>
      </c>
      <c r="AX418" s="12" t="s">
        <v>81</v>
      </c>
      <c r="AY418" s="148" t="s">
        <v>157</v>
      </c>
    </row>
    <row r="419" spans="2:65" s="1" customFormat="1" ht="16.5" customHeight="1" x14ac:dyDescent="0.2">
      <c r="B419" s="131"/>
      <c r="C419" s="132" t="s">
        <v>1479</v>
      </c>
      <c r="D419" s="132" t="s">
        <v>160</v>
      </c>
      <c r="E419" s="133" t="s">
        <v>696</v>
      </c>
      <c r="F419" s="134" t="s">
        <v>697</v>
      </c>
      <c r="G419" s="135" t="s">
        <v>222</v>
      </c>
      <c r="H419" s="136">
        <v>9.58</v>
      </c>
      <c r="I419" s="137"/>
      <c r="J419" s="137">
        <f>ROUND(I419*H419,2)</f>
        <v>0</v>
      </c>
      <c r="K419" s="134" t="s">
        <v>172</v>
      </c>
      <c r="L419" s="28"/>
      <c r="M419" s="138" t="s">
        <v>1</v>
      </c>
      <c r="N419" s="139" t="s">
        <v>39</v>
      </c>
      <c r="O419" s="140">
        <v>0.158</v>
      </c>
      <c r="P419" s="140">
        <f>O419*H419</f>
        <v>1.5136400000000001</v>
      </c>
      <c r="Q419" s="140">
        <v>1.6000000000000001E-4</v>
      </c>
      <c r="R419" s="140">
        <f>Q419*H419</f>
        <v>1.5328000000000002E-3</v>
      </c>
      <c r="S419" s="140">
        <v>0</v>
      </c>
      <c r="T419" s="141">
        <f>S419*H419</f>
        <v>0</v>
      </c>
      <c r="X419" s="11"/>
      <c r="Y419" s="11"/>
      <c r="Z419" s="11"/>
      <c r="AR419" s="142" t="s">
        <v>223</v>
      </c>
      <c r="AT419" s="142" t="s">
        <v>160</v>
      </c>
      <c r="AU419" s="142" t="s">
        <v>83</v>
      </c>
      <c r="AY419" s="16" t="s">
        <v>157</v>
      </c>
      <c r="BE419" s="143">
        <f>IF(N419="základní",J419,0)</f>
        <v>0</v>
      </c>
      <c r="BF419" s="143">
        <f>IF(N419="snížená",J419,0)</f>
        <v>0</v>
      </c>
      <c r="BG419" s="143">
        <f>IF(N419="zákl. přenesená",J419,0)</f>
        <v>0</v>
      </c>
      <c r="BH419" s="143">
        <f>IF(N419="sníž. přenesená",J419,0)</f>
        <v>0</v>
      </c>
      <c r="BI419" s="143">
        <f>IF(N419="nulová",J419,0)</f>
        <v>0</v>
      </c>
      <c r="BJ419" s="16" t="s">
        <v>81</v>
      </c>
      <c r="BK419" s="143">
        <f>ROUND(I419*H419,2)</f>
        <v>0</v>
      </c>
      <c r="BL419" s="16" t="s">
        <v>223</v>
      </c>
      <c r="BM419" s="142" t="s">
        <v>698</v>
      </c>
    </row>
    <row r="420" spans="2:65" s="12" customFormat="1" x14ac:dyDescent="0.2">
      <c r="B420" s="147"/>
      <c r="D420" s="144" t="s">
        <v>183</v>
      </c>
      <c r="E420" s="148" t="s">
        <v>1</v>
      </c>
      <c r="F420" s="149" t="s">
        <v>699</v>
      </c>
      <c r="H420" s="150">
        <v>9.58</v>
      </c>
      <c r="L420" s="147"/>
      <c r="M420" s="151"/>
      <c r="T420" s="152"/>
      <c r="X420" s="11"/>
      <c r="Y420" s="11"/>
      <c r="Z420" s="11"/>
      <c r="AT420" s="148" t="s">
        <v>183</v>
      </c>
      <c r="AU420" s="148" t="s">
        <v>83</v>
      </c>
      <c r="AV420" s="12" t="s">
        <v>83</v>
      </c>
      <c r="AW420" s="12" t="s">
        <v>30</v>
      </c>
      <c r="AX420" s="12" t="s">
        <v>74</v>
      </c>
      <c r="AY420" s="148" t="s">
        <v>157</v>
      </c>
    </row>
    <row r="421" spans="2:65" s="13" customFormat="1" x14ac:dyDescent="0.2">
      <c r="B421" s="153"/>
      <c r="D421" s="144" t="s">
        <v>183</v>
      </c>
      <c r="E421" s="154" t="s">
        <v>1</v>
      </c>
      <c r="F421" s="155" t="s">
        <v>185</v>
      </c>
      <c r="H421" s="156">
        <v>9.58</v>
      </c>
      <c r="L421" s="153"/>
      <c r="M421" s="157"/>
      <c r="T421" s="158"/>
      <c r="X421" s="11"/>
      <c r="Y421" s="11"/>
      <c r="Z421" s="11"/>
      <c r="AT421" s="154" t="s">
        <v>183</v>
      </c>
      <c r="AU421" s="154" t="s">
        <v>83</v>
      </c>
      <c r="AV421" s="13" t="s">
        <v>165</v>
      </c>
      <c r="AW421" s="13" t="s">
        <v>30</v>
      </c>
      <c r="AX421" s="13" t="s">
        <v>81</v>
      </c>
      <c r="AY421" s="154" t="s">
        <v>157</v>
      </c>
    </row>
    <row r="422" spans="2:65" s="1" customFormat="1" ht="16.5" customHeight="1" x14ac:dyDescent="0.2">
      <c r="B422" s="131"/>
      <c r="C422" s="162" t="s">
        <v>1479</v>
      </c>
      <c r="D422" s="162" t="s">
        <v>281</v>
      </c>
      <c r="E422" s="163" t="s">
        <v>701</v>
      </c>
      <c r="F422" s="164" t="s">
        <v>702</v>
      </c>
      <c r="G422" s="165" t="s">
        <v>171</v>
      </c>
      <c r="H422" s="166">
        <v>0.34499999999999997</v>
      </c>
      <c r="I422" s="167"/>
      <c r="J422" s="167">
        <f>ROUND(I422*H422,2)</f>
        <v>0</v>
      </c>
      <c r="K422" s="164" t="s">
        <v>172</v>
      </c>
      <c r="L422" s="168"/>
      <c r="M422" s="169" t="s">
        <v>1</v>
      </c>
      <c r="N422" s="170" t="s">
        <v>39</v>
      </c>
      <c r="O422" s="140">
        <v>0</v>
      </c>
      <c r="P422" s="140">
        <f>O422*H422</f>
        <v>0</v>
      </c>
      <c r="Q422" s="140">
        <v>2.6249999999999999E-2</v>
      </c>
      <c r="R422" s="140">
        <f>Q422*H422</f>
        <v>9.0562499999999983E-3</v>
      </c>
      <c r="S422" s="140">
        <v>0</v>
      </c>
      <c r="T422" s="141">
        <f>S422*H422</f>
        <v>0</v>
      </c>
      <c r="X422" s="11"/>
      <c r="Y422" s="11"/>
      <c r="Z422" s="11"/>
      <c r="AR422" s="142" t="s">
        <v>393</v>
      </c>
      <c r="AT422" s="142" t="s">
        <v>281</v>
      </c>
      <c r="AU422" s="142" t="s">
        <v>83</v>
      </c>
      <c r="AY422" s="16" t="s">
        <v>157</v>
      </c>
      <c r="BE422" s="143">
        <f>IF(N422="základní",J422,0)</f>
        <v>0</v>
      </c>
      <c r="BF422" s="143">
        <f>IF(N422="snížená",J422,0)</f>
        <v>0</v>
      </c>
      <c r="BG422" s="143">
        <f>IF(N422="zákl. přenesená",J422,0)</f>
        <v>0</v>
      </c>
      <c r="BH422" s="143">
        <f>IF(N422="sníž. přenesená",J422,0)</f>
        <v>0</v>
      </c>
      <c r="BI422" s="143">
        <f>IF(N422="nulová",J422,0)</f>
        <v>0</v>
      </c>
      <c r="BJ422" s="16" t="s">
        <v>81</v>
      </c>
      <c r="BK422" s="143">
        <f>ROUND(I422*H422,2)</f>
        <v>0</v>
      </c>
      <c r="BL422" s="16" t="s">
        <v>223</v>
      </c>
      <c r="BM422" s="142" t="s">
        <v>703</v>
      </c>
    </row>
    <row r="423" spans="2:65" s="12" customFormat="1" x14ac:dyDescent="0.2">
      <c r="B423" s="147"/>
      <c r="D423" s="144" t="s">
        <v>183</v>
      </c>
      <c r="F423" s="149" t="s">
        <v>704</v>
      </c>
      <c r="H423" s="150">
        <v>0.34499999999999997</v>
      </c>
      <c r="L423" s="147"/>
      <c r="M423" s="151"/>
      <c r="T423" s="152"/>
      <c r="X423" s="11"/>
      <c r="Y423" s="11"/>
      <c r="Z423" s="11"/>
      <c r="AT423" s="148" t="s">
        <v>183</v>
      </c>
      <c r="AU423" s="148" t="s">
        <v>83</v>
      </c>
      <c r="AV423" s="12" t="s">
        <v>83</v>
      </c>
      <c r="AW423" s="12" t="s">
        <v>3</v>
      </c>
      <c r="AX423" s="12" t="s">
        <v>81</v>
      </c>
      <c r="AY423" s="148" t="s">
        <v>157</v>
      </c>
    </row>
    <row r="424" spans="2:65" s="1" customFormat="1" ht="24.2" customHeight="1" x14ac:dyDescent="0.2">
      <c r="B424" s="131"/>
      <c r="C424" s="132" t="s">
        <v>1479</v>
      </c>
      <c r="D424" s="132" t="s">
        <v>160</v>
      </c>
      <c r="E424" s="133" t="s">
        <v>705</v>
      </c>
      <c r="F424" s="134" t="s">
        <v>706</v>
      </c>
      <c r="G424" s="135" t="s">
        <v>178</v>
      </c>
      <c r="H424" s="136">
        <v>41.722000000000001</v>
      </c>
      <c r="I424" s="137"/>
      <c r="J424" s="137">
        <f>ROUND(I424*H424,2)</f>
        <v>0</v>
      </c>
      <c r="K424" s="134" t="s">
        <v>164</v>
      </c>
      <c r="L424" s="28"/>
      <c r="M424" s="138" t="s">
        <v>1</v>
      </c>
      <c r="N424" s="139" t="s">
        <v>39</v>
      </c>
      <c r="O424" s="140">
        <v>2.5000000000000001E-2</v>
      </c>
      <c r="P424" s="140">
        <f>O424*H424</f>
        <v>1.04305</v>
      </c>
      <c r="Q424" s="140">
        <v>1.2E-4</v>
      </c>
      <c r="R424" s="140">
        <f>Q424*H424</f>
        <v>5.0066400000000006E-3</v>
      </c>
      <c r="S424" s="140">
        <v>0</v>
      </c>
      <c r="T424" s="141">
        <f>S424*H424</f>
        <v>0</v>
      </c>
      <c r="X424" s="11"/>
      <c r="Y424" s="11"/>
      <c r="Z424" s="11"/>
      <c r="AR424" s="142" t="s">
        <v>223</v>
      </c>
      <c r="AT424" s="142" t="s">
        <v>160</v>
      </c>
      <c r="AU424" s="142" t="s">
        <v>83</v>
      </c>
      <c r="AY424" s="16" t="s">
        <v>157</v>
      </c>
      <c r="BE424" s="143">
        <f>IF(N424="základní",J424,0)</f>
        <v>0</v>
      </c>
      <c r="BF424" s="143">
        <f>IF(N424="snížená",J424,0)</f>
        <v>0</v>
      </c>
      <c r="BG424" s="143">
        <f>IF(N424="zákl. přenesená",J424,0)</f>
        <v>0</v>
      </c>
      <c r="BH424" s="143">
        <f>IF(N424="sníž. přenesená",J424,0)</f>
        <v>0</v>
      </c>
      <c r="BI424" s="143">
        <f>IF(N424="nulová",J424,0)</f>
        <v>0</v>
      </c>
      <c r="BJ424" s="16" t="s">
        <v>81</v>
      </c>
      <c r="BK424" s="143">
        <f>ROUND(I424*H424,2)</f>
        <v>0</v>
      </c>
      <c r="BL424" s="16" t="s">
        <v>223</v>
      </c>
      <c r="BM424" s="142" t="s">
        <v>707</v>
      </c>
    </row>
    <row r="425" spans="2:65" s="1" customFormat="1" ht="68.25" x14ac:dyDescent="0.2">
      <c r="B425" s="28"/>
      <c r="D425" s="144" t="s">
        <v>167</v>
      </c>
      <c r="F425" s="145" t="s">
        <v>708</v>
      </c>
      <c r="L425" s="28"/>
      <c r="M425" s="146"/>
      <c r="T425" s="52"/>
      <c r="X425" s="11"/>
      <c r="Y425" s="11"/>
      <c r="Z425" s="11"/>
      <c r="AT425" s="16" t="s">
        <v>167</v>
      </c>
      <c r="AU425" s="16" t="s">
        <v>83</v>
      </c>
    </row>
    <row r="426" spans="2:65" s="12" customFormat="1" x14ac:dyDescent="0.2">
      <c r="B426" s="147"/>
      <c r="D426" s="144" t="s">
        <v>183</v>
      </c>
      <c r="E426" s="148" t="s">
        <v>1</v>
      </c>
      <c r="F426" s="149" t="s">
        <v>709</v>
      </c>
      <c r="H426" s="150">
        <v>41.722000000000001</v>
      </c>
      <c r="L426" s="147"/>
      <c r="M426" s="151"/>
      <c r="T426" s="152"/>
      <c r="X426" s="11"/>
      <c r="Y426" s="11"/>
      <c r="Z426" s="11"/>
      <c r="AT426" s="148" t="s">
        <v>183</v>
      </c>
      <c r="AU426" s="148" t="s">
        <v>83</v>
      </c>
      <c r="AV426" s="12" t="s">
        <v>83</v>
      </c>
      <c r="AW426" s="12" t="s">
        <v>30</v>
      </c>
      <c r="AX426" s="12" t="s">
        <v>74</v>
      </c>
      <c r="AY426" s="148" t="s">
        <v>157</v>
      </c>
    </row>
    <row r="427" spans="2:65" s="13" customFormat="1" x14ac:dyDescent="0.2">
      <c r="B427" s="153"/>
      <c r="D427" s="144" t="s">
        <v>183</v>
      </c>
      <c r="E427" s="154" t="s">
        <v>1</v>
      </c>
      <c r="F427" s="155" t="s">
        <v>185</v>
      </c>
      <c r="H427" s="156">
        <v>41.722000000000001</v>
      </c>
      <c r="L427" s="153"/>
      <c r="M427" s="157"/>
      <c r="T427" s="158"/>
      <c r="X427" s="11"/>
      <c r="Y427" s="11"/>
      <c r="Z427" s="11"/>
      <c r="AT427" s="154" t="s">
        <v>183</v>
      </c>
      <c r="AU427" s="154" t="s">
        <v>83</v>
      </c>
      <c r="AV427" s="13" t="s">
        <v>165</v>
      </c>
      <c r="AW427" s="13" t="s">
        <v>30</v>
      </c>
      <c r="AX427" s="13" t="s">
        <v>81</v>
      </c>
      <c r="AY427" s="154" t="s">
        <v>157</v>
      </c>
    </row>
    <row r="428" spans="2:65" s="1" customFormat="1" ht="16.5" customHeight="1" x14ac:dyDescent="0.2">
      <c r="B428" s="131"/>
      <c r="C428" s="132">
        <v>62</v>
      </c>
      <c r="D428" s="132" t="s">
        <v>160</v>
      </c>
      <c r="E428" s="133" t="s">
        <v>711</v>
      </c>
      <c r="F428" s="134" t="s">
        <v>712</v>
      </c>
      <c r="G428" s="135" t="s">
        <v>197</v>
      </c>
      <c r="H428" s="136">
        <v>2.367</v>
      </c>
      <c r="I428" s="137"/>
      <c r="J428" s="137">
        <f>ROUND(I428*H428,2)</f>
        <v>0</v>
      </c>
      <c r="K428" s="134" t="s">
        <v>172</v>
      </c>
      <c r="L428" s="28"/>
      <c r="M428" s="138" t="s">
        <v>1</v>
      </c>
      <c r="N428" s="139" t="s">
        <v>39</v>
      </c>
      <c r="O428" s="140">
        <v>1.74</v>
      </c>
      <c r="P428" s="140">
        <f>O428*H428</f>
        <v>4.1185799999999997</v>
      </c>
      <c r="Q428" s="140">
        <v>0</v>
      </c>
      <c r="R428" s="140">
        <f>Q428*H428</f>
        <v>0</v>
      </c>
      <c r="S428" s="140">
        <v>0</v>
      </c>
      <c r="T428" s="141">
        <f>S428*H428</f>
        <v>0</v>
      </c>
      <c r="V428" s="1" t="s">
        <v>1481</v>
      </c>
      <c r="X428" s="11"/>
      <c r="Y428" s="11"/>
      <c r="Z428" s="11"/>
      <c r="AR428" s="142" t="s">
        <v>223</v>
      </c>
      <c r="AT428" s="142" t="s">
        <v>160</v>
      </c>
      <c r="AU428" s="142" t="s">
        <v>83</v>
      </c>
      <c r="AY428" s="16" t="s">
        <v>157</v>
      </c>
      <c r="BE428" s="143">
        <f>IF(N428="základní",J428,0)</f>
        <v>0</v>
      </c>
      <c r="BF428" s="143">
        <f>IF(N428="snížená",J428,0)</f>
        <v>0</v>
      </c>
      <c r="BG428" s="143">
        <f>IF(N428="zákl. přenesená",J428,0)</f>
        <v>0</v>
      </c>
      <c r="BH428" s="143">
        <f>IF(N428="sníž. přenesená",J428,0)</f>
        <v>0</v>
      </c>
      <c r="BI428" s="143">
        <f>IF(N428="nulová",J428,0)</f>
        <v>0</v>
      </c>
      <c r="BJ428" s="16" t="s">
        <v>81</v>
      </c>
      <c r="BK428" s="143">
        <f>ROUND(I428*H428,2)</f>
        <v>0</v>
      </c>
      <c r="BL428" s="16" t="s">
        <v>223</v>
      </c>
      <c r="BM428" s="142" t="s">
        <v>713</v>
      </c>
    </row>
    <row r="429" spans="2:65" s="11" customFormat="1" ht="22.9" customHeight="1" x14ac:dyDescent="0.2">
      <c r="B429" s="120"/>
      <c r="D429" s="121" t="s">
        <v>73</v>
      </c>
      <c r="E429" s="129" t="s">
        <v>714</v>
      </c>
      <c r="F429" s="129" t="s">
        <v>715</v>
      </c>
      <c r="J429" s="130">
        <f>BK429</f>
        <v>0</v>
      </c>
      <c r="L429" s="120"/>
      <c r="M429" s="124"/>
      <c r="P429" s="125">
        <f>SUM(P430:P438)</f>
        <v>149.76643999999999</v>
      </c>
      <c r="R429" s="125">
        <f>SUM(R430:R438)</f>
        <v>5.8950620000000002E-2</v>
      </c>
      <c r="T429" s="126">
        <f>SUM(T430:T438)</f>
        <v>0</v>
      </c>
      <c r="AR429" s="121" t="s">
        <v>83</v>
      </c>
      <c r="AT429" s="127" t="s">
        <v>73</v>
      </c>
      <c r="AU429" s="127" t="s">
        <v>81</v>
      </c>
      <c r="AY429" s="121" t="s">
        <v>157</v>
      </c>
      <c r="BK429" s="128">
        <f>SUM(BK430:BK438)</f>
        <v>0</v>
      </c>
    </row>
    <row r="430" spans="2:65" s="1" customFormat="1" ht="16.5" customHeight="1" x14ac:dyDescent="0.2">
      <c r="B430" s="131"/>
      <c r="C430" s="132" t="s">
        <v>1479</v>
      </c>
      <c r="D430" s="132" t="s">
        <v>160</v>
      </c>
      <c r="E430" s="133" t="s">
        <v>716</v>
      </c>
      <c r="F430" s="134" t="s">
        <v>717</v>
      </c>
      <c r="G430" s="135" t="s">
        <v>178</v>
      </c>
      <c r="H430" s="136">
        <v>36.28</v>
      </c>
      <c r="I430" s="137"/>
      <c r="J430" s="137">
        <f>ROUND(I430*H430,2)</f>
        <v>0</v>
      </c>
      <c r="K430" s="134" t="s">
        <v>164</v>
      </c>
      <c r="L430" s="28"/>
      <c r="M430" s="138" t="s">
        <v>1</v>
      </c>
      <c r="N430" s="139" t="s">
        <v>39</v>
      </c>
      <c r="O430" s="140">
        <v>0.94</v>
      </c>
      <c r="P430" s="140">
        <f>O430*H430</f>
        <v>34.103200000000001</v>
      </c>
      <c r="Q430" s="140">
        <v>3.6999999999999999E-4</v>
      </c>
      <c r="R430" s="140">
        <f>Q430*H430</f>
        <v>1.3423600000000001E-2</v>
      </c>
      <c r="S430" s="140">
        <v>0</v>
      </c>
      <c r="T430" s="141">
        <f>S430*H430</f>
        <v>0</v>
      </c>
      <c r="X430" s="11"/>
      <c r="Y430" s="11"/>
      <c r="Z430" s="11"/>
      <c r="AR430" s="142" t="s">
        <v>223</v>
      </c>
      <c r="AT430" s="142" t="s">
        <v>160</v>
      </c>
      <c r="AU430" s="142" t="s">
        <v>83</v>
      </c>
      <c r="AY430" s="16" t="s">
        <v>157</v>
      </c>
      <c r="BE430" s="143">
        <f>IF(N430="základní",J430,0)</f>
        <v>0</v>
      </c>
      <c r="BF430" s="143">
        <f>IF(N430="snížená",J430,0)</f>
        <v>0</v>
      </c>
      <c r="BG430" s="143">
        <f>IF(N430="zákl. přenesená",J430,0)</f>
        <v>0</v>
      </c>
      <c r="BH430" s="143">
        <f>IF(N430="sníž. přenesená",J430,0)</f>
        <v>0</v>
      </c>
      <c r="BI430" s="143">
        <f>IF(N430="nulová",J430,0)</f>
        <v>0</v>
      </c>
      <c r="BJ430" s="16" t="s">
        <v>81</v>
      </c>
      <c r="BK430" s="143">
        <f>ROUND(I430*H430,2)</f>
        <v>0</v>
      </c>
      <c r="BL430" s="16" t="s">
        <v>223</v>
      </c>
      <c r="BM430" s="142" t="s">
        <v>718</v>
      </c>
    </row>
    <row r="431" spans="2:65" s="1" customFormat="1" ht="58.5" x14ac:dyDescent="0.2">
      <c r="B431" s="28"/>
      <c r="D431" s="144" t="s">
        <v>167</v>
      </c>
      <c r="F431" s="145" t="s">
        <v>719</v>
      </c>
      <c r="L431" s="28"/>
      <c r="M431" s="146"/>
      <c r="T431" s="52"/>
      <c r="X431" s="11"/>
      <c r="Y431" s="11"/>
      <c r="Z431" s="11"/>
      <c r="AT431" s="16" t="s">
        <v>167</v>
      </c>
      <c r="AU431" s="16" t="s">
        <v>83</v>
      </c>
    </row>
    <row r="432" spans="2:65" s="12" customFormat="1" x14ac:dyDescent="0.2">
      <c r="B432" s="147"/>
      <c r="D432" s="144" t="s">
        <v>183</v>
      </c>
      <c r="E432" s="148" t="s">
        <v>1</v>
      </c>
      <c r="F432" s="149" t="s">
        <v>379</v>
      </c>
      <c r="H432" s="150">
        <v>36.28</v>
      </c>
      <c r="L432" s="147"/>
      <c r="M432" s="151"/>
      <c r="T432" s="152"/>
      <c r="X432" s="11"/>
      <c r="Y432" s="11"/>
      <c r="Z432" s="11"/>
      <c r="AT432" s="148" t="s">
        <v>183</v>
      </c>
      <c r="AU432" s="148" t="s">
        <v>83</v>
      </c>
      <c r="AV432" s="12" t="s">
        <v>83</v>
      </c>
      <c r="AW432" s="12" t="s">
        <v>30</v>
      </c>
      <c r="AX432" s="12" t="s">
        <v>74</v>
      </c>
      <c r="AY432" s="148" t="s">
        <v>157</v>
      </c>
    </row>
    <row r="433" spans="2:65" s="13" customFormat="1" x14ac:dyDescent="0.2">
      <c r="B433" s="153"/>
      <c r="D433" s="144" t="s">
        <v>183</v>
      </c>
      <c r="E433" s="154" t="s">
        <v>1</v>
      </c>
      <c r="F433" s="155" t="s">
        <v>185</v>
      </c>
      <c r="H433" s="156">
        <v>36.28</v>
      </c>
      <c r="L433" s="153"/>
      <c r="M433" s="157"/>
      <c r="T433" s="158"/>
      <c r="X433" s="11"/>
      <c r="Y433" s="11"/>
      <c r="Z433" s="11"/>
      <c r="AT433" s="154" t="s">
        <v>183</v>
      </c>
      <c r="AU433" s="154" t="s">
        <v>83</v>
      </c>
      <c r="AV433" s="13" t="s">
        <v>165</v>
      </c>
      <c r="AW433" s="13" t="s">
        <v>30</v>
      </c>
      <c r="AX433" s="13" t="s">
        <v>81</v>
      </c>
      <c r="AY433" s="154" t="s">
        <v>157</v>
      </c>
    </row>
    <row r="434" spans="2:65" s="1" customFormat="1" ht="16.5" customHeight="1" x14ac:dyDescent="0.2">
      <c r="B434" s="131"/>
      <c r="C434" s="132" t="s">
        <v>1479</v>
      </c>
      <c r="D434" s="132" t="s">
        <v>160</v>
      </c>
      <c r="E434" s="133" t="s">
        <v>721</v>
      </c>
      <c r="F434" s="134" t="s">
        <v>722</v>
      </c>
      <c r="G434" s="135" t="s">
        <v>178</v>
      </c>
      <c r="H434" s="136">
        <v>123.04600000000001</v>
      </c>
      <c r="I434" s="137"/>
      <c r="J434" s="137">
        <f>ROUND(I434*H434,2)</f>
        <v>0</v>
      </c>
      <c r="K434" s="134" t="s">
        <v>164</v>
      </c>
      <c r="L434" s="28"/>
      <c r="M434" s="138" t="s">
        <v>1</v>
      </c>
      <c r="N434" s="139" t="s">
        <v>39</v>
      </c>
      <c r="O434" s="140">
        <v>0.94</v>
      </c>
      <c r="P434" s="140">
        <f>O434*H434</f>
        <v>115.66324</v>
      </c>
      <c r="Q434" s="140">
        <v>3.6999999999999999E-4</v>
      </c>
      <c r="R434" s="140">
        <f>Q434*H434</f>
        <v>4.5527020000000001E-2</v>
      </c>
      <c r="S434" s="140">
        <v>0</v>
      </c>
      <c r="T434" s="141">
        <f>S434*H434</f>
        <v>0</v>
      </c>
      <c r="X434" s="11"/>
      <c r="Y434" s="11"/>
      <c r="Z434" s="11"/>
      <c r="AR434" s="142" t="s">
        <v>223</v>
      </c>
      <c r="AT434" s="142" t="s">
        <v>160</v>
      </c>
      <c r="AU434" s="142" t="s">
        <v>83</v>
      </c>
      <c r="AY434" s="16" t="s">
        <v>157</v>
      </c>
      <c r="BE434" s="143">
        <f>IF(N434="základní",J434,0)</f>
        <v>0</v>
      </c>
      <c r="BF434" s="143">
        <f>IF(N434="snížená",J434,0)</f>
        <v>0</v>
      </c>
      <c r="BG434" s="143">
        <f>IF(N434="zákl. přenesená",J434,0)</f>
        <v>0</v>
      </c>
      <c r="BH434" s="143">
        <f>IF(N434="sníž. přenesená",J434,0)</f>
        <v>0</v>
      </c>
      <c r="BI434" s="143">
        <f>IF(N434="nulová",J434,0)</f>
        <v>0</v>
      </c>
      <c r="BJ434" s="16" t="s">
        <v>81</v>
      </c>
      <c r="BK434" s="143">
        <f>ROUND(I434*H434,2)</f>
        <v>0</v>
      </c>
      <c r="BL434" s="16" t="s">
        <v>223</v>
      </c>
      <c r="BM434" s="142" t="s">
        <v>723</v>
      </c>
    </row>
    <row r="435" spans="2:65" s="1" customFormat="1" ht="58.5" x14ac:dyDescent="0.2">
      <c r="B435" s="28"/>
      <c r="D435" s="144" t="s">
        <v>167</v>
      </c>
      <c r="F435" s="145" t="s">
        <v>719</v>
      </c>
      <c r="L435" s="28"/>
      <c r="M435" s="146"/>
      <c r="T435" s="52"/>
      <c r="X435" s="11"/>
      <c r="Y435" s="11"/>
      <c r="Z435" s="11"/>
      <c r="AT435" s="16" t="s">
        <v>167</v>
      </c>
      <c r="AU435" s="16" t="s">
        <v>83</v>
      </c>
    </row>
    <row r="436" spans="2:65" s="12" customFormat="1" x14ac:dyDescent="0.2">
      <c r="B436" s="147"/>
      <c r="D436" s="144" t="s">
        <v>183</v>
      </c>
      <c r="E436" s="148" t="s">
        <v>1</v>
      </c>
      <c r="F436" s="149" t="s">
        <v>724</v>
      </c>
      <c r="H436" s="150">
        <v>123.04600000000001</v>
      </c>
      <c r="L436" s="147"/>
      <c r="M436" s="151"/>
      <c r="T436" s="152"/>
      <c r="X436" s="11"/>
      <c r="Y436" s="11"/>
      <c r="Z436" s="11"/>
      <c r="AT436" s="148" t="s">
        <v>183</v>
      </c>
      <c r="AU436" s="148" t="s">
        <v>83</v>
      </c>
      <c r="AV436" s="12" t="s">
        <v>83</v>
      </c>
      <c r="AW436" s="12" t="s">
        <v>30</v>
      </c>
      <c r="AX436" s="12" t="s">
        <v>74</v>
      </c>
      <c r="AY436" s="148" t="s">
        <v>157</v>
      </c>
    </row>
    <row r="437" spans="2:65" s="13" customFormat="1" x14ac:dyDescent="0.2">
      <c r="B437" s="153"/>
      <c r="D437" s="144" t="s">
        <v>183</v>
      </c>
      <c r="E437" s="154" t="s">
        <v>1</v>
      </c>
      <c r="F437" s="155" t="s">
        <v>185</v>
      </c>
      <c r="H437" s="156">
        <v>123.04600000000001</v>
      </c>
      <c r="L437" s="153"/>
      <c r="M437" s="157"/>
      <c r="T437" s="158"/>
      <c r="X437" s="11"/>
      <c r="Y437" s="11"/>
      <c r="Z437" s="11"/>
      <c r="AT437" s="154" t="s">
        <v>183</v>
      </c>
      <c r="AU437" s="154" t="s">
        <v>83</v>
      </c>
      <c r="AV437" s="13" t="s">
        <v>165</v>
      </c>
      <c r="AW437" s="13" t="s">
        <v>30</v>
      </c>
      <c r="AX437" s="13" t="s">
        <v>81</v>
      </c>
      <c r="AY437" s="154" t="s">
        <v>157</v>
      </c>
    </row>
    <row r="438" spans="2:65" s="1" customFormat="1" ht="16.5" customHeight="1" x14ac:dyDescent="0.2">
      <c r="B438" s="131"/>
      <c r="C438" s="132" t="s">
        <v>1479</v>
      </c>
      <c r="D438" s="132" t="s">
        <v>160</v>
      </c>
      <c r="E438" s="133" t="s">
        <v>725</v>
      </c>
      <c r="F438" s="134" t="s">
        <v>726</v>
      </c>
      <c r="G438" s="135" t="s">
        <v>727</v>
      </c>
      <c r="H438" s="137">
        <f>SUM(J430:J434)/100</f>
        <v>0</v>
      </c>
      <c r="I438" s="137"/>
      <c r="J438" s="137">
        <f>ROUND(I438*H438,2)</f>
        <v>0</v>
      </c>
      <c r="K438" s="134" t="s">
        <v>172</v>
      </c>
      <c r="L438" s="28"/>
      <c r="M438" s="138" t="s">
        <v>1</v>
      </c>
      <c r="N438" s="139" t="s">
        <v>39</v>
      </c>
      <c r="O438" s="140">
        <v>0</v>
      </c>
      <c r="P438" s="140">
        <f>O438*H438</f>
        <v>0</v>
      </c>
      <c r="Q438" s="140">
        <v>0</v>
      </c>
      <c r="R438" s="140">
        <f>Q438*H438</f>
        <v>0</v>
      </c>
      <c r="S438" s="140">
        <v>0</v>
      </c>
      <c r="T438" s="141">
        <f>S438*H438</f>
        <v>0</v>
      </c>
      <c r="X438" s="11"/>
      <c r="Y438" s="11"/>
      <c r="Z438" s="11"/>
      <c r="AR438" s="142" t="s">
        <v>223</v>
      </c>
      <c r="AT438" s="142" t="s">
        <v>160</v>
      </c>
      <c r="AU438" s="142" t="s">
        <v>83</v>
      </c>
      <c r="AY438" s="16" t="s">
        <v>157</v>
      </c>
      <c r="BE438" s="143">
        <f>IF(N438="základní",J438,0)</f>
        <v>0</v>
      </c>
      <c r="BF438" s="143">
        <f>IF(N438="snížená",J438,0)</f>
        <v>0</v>
      </c>
      <c r="BG438" s="143">
        <f>IF(N438="zákl. přenesená",J438,0)</f>
        <v>0</v>
      </c>
      <c r="BH438" s="143">
        <f>IF(N438="sníž. přenesená",J438,0)</f>
        <v>0</v>
      </c>
      <c r="BI438" s="143">
        <f>IF(N438="nulová",J438,0)</f>
        <v>0</v>
      </c>
      <c r="BJ438" s="16" t="s">
        <v>81</v>
      </c>
      <c r="BK438" s="143">
        <f>ROUND(I438*H438,2)</f>
        <v>0</v>
      </c>
      <c r="BL438" s="16" t="s">
        <v>223</v>
      </c>
      <c r="BM438" s="142" t="s">
        <v>728</v>
      </c>
    </row>
    <row r="439" spans="2:65" s="11" customFormat="1" ht="22.9" customHeight="1" x14ac:dyDescent="0.2">
      <c r="B439" s="120"/>
      <c r="D439" s="121" t="s">
        <v>73</v>
      </c>
      <c r="E439" s="129" t="s">
        <v>729</v>
      </c>
      <c r="F439" s="129" t="s">
        <v>730</v>
      </c>
      <c r="J439" s="130">
        <f>BK439</f>
        <v>0</v>
      </c>
      <c r="L439" s="120"/>
      <c r="M439" s="124"/>
      <c r="P439" s="125">
        <f>SUM(P440:P441)</f>
        <v>0.85</v>
      </c>
      <c r="R439" s="125">
        <f>SUM(R440:R441)</f>
        <v>4.8599999999999997E-3</v>
      </c>
      <c r="T439" s="126">
        <f>SUM(T440:T441)</f>
        <v>0</v>
      </c>
      <c r="AR439" s="121" t="s">
        <v>83</v>
      </c>
      <c r="AT439" s="127" t="s">
        <v>73</v>
      </c>
      <c r="AU439" s="127" t="s">
        <v>81</v>
      </c>
      <c r="AY439" s="121" t="s">
        <v>157</v>
      </c>
      <c r="BK439" s="128">
        <f>SUM(BK440:BK441)</f>
        <v>0</v>
      </c>
    </row>
    <row r="440" spans="2:65" s="1" customFormat="1" ht="16.5" customHeight="1" x14ac:dyDescent="0.2">
      <c r="B440" s="131"/>
      <c r="C440" s="132" t="s">
        <v>1479</v>
      </c>
      <c r="D440" s="132" t="s">
        <v>160</v>
      </c>
      <c r="E440" s="133" t="s">
        <v>732</v>
      </c>
      <c r="F440" s="134" t="s">
        <v>733</v>
      </c>
      <c r="G440" s="135" t="s">
        <v>336</v>
      </c>
      <c r="H440" s="136">
        <v>2</v>
      </c>
      <c r="I440" s="137"/>
      <c r="J440" s="137">
        <f>ROUND(I440*H440,2)</f>
        <v>0</v>
      </c>
      <c r="K440" s="134" t="s">
        <v>164</v>
      </c>
      <c r="L440" s="28"/>
      <c r="M440" s="138" t="s">
        <v>1</v>
      </c>
      <c r="N440" s="139" t="s">
        <v>39</v>
      </c>
      <c r="O440" s="140">
        <v>0.42499999999999999</v>
      </c>
      <c r="P440" s="140">
        <f>O440*H440</f>
        <v>0.85</v>
      </c>
      <c r="Q440" s="140">
        <v>2.4299999999999999E-3</v>
      </c>
      <c r="R440" s="140">
        <f>Q440*H440</f>
        <v>4.8599999999999997E-3</v>
      </c>
      <c r="S440" s="140">
        <v>0</v>
      </c>
      <c r="T440" s="141">
        <f>S440*H440</f>
        <v>0</v>
      </c>
      <c r="X440" s="11"/>
      <c r="Y440" s="11"/>
      <c r="Z440" s="11"/>
      <c r="AR440" s="142" t="s">
        <v>223</v>
      </c>
      <c r="AT440" s="142" t="s">
        <v>160</v>
      </c>
      <c r="AU440" s="142" t="s">
        <v>83</v>
      </c>
      <c r="AY440" s="16" t="s">
        <v>157</v>
      </c>
      <c r="BE440" s="143">
        <f>IF(N440="základní",J440,0)</f>
        <v>0</v>
      </c>
      <c r="BF440" s="143">
        <f>IF(N440="snížená",J440,0)</f>
        <v>0</v>
      </c>
      <c r="BG440" s="143">
        <f>IF(N440="zákl. přenesená",J440,0)</f>
        <v>0</v>
      </c>
      <c r="BH440" s="143">
        <f>IF(N440="sníž. přenesená",J440,0)</f>
        <v>0</v>
      </c>
      <c r="BI440" s="143">
        <f>IF(N440="nulová",J440,0)</f>
        <v>0</v>
      </c>
      <c r="BJ440" s="16" t="s">
        <v>81</v>
      </c>
      <c r="BK440" s="143">
        <f>ROUND(I440*H440,2)</f>
        <v>0</v>
      </c>
      <c r="BL440" s="16" t="s">
        <v>223</v>
      </c>
      <c r="BM440" s="142" t="s">
        <v>734</v>
      </c>
    </row>
    <row r="441" spans="2:65" s="1" customFormat="1" ht="39" x14ac:dyDescent="0.2">
      <c r="B441" s="28"/>
      <c r="D441" s="144" t="s">
        <v>167</v>
      </c>
      <c r="F441" s="145" t="s">
        <v>735</v>
      </c>
      <c r="L441" s="28"/>
      <c r="M441" s="146"/>
      <c r="T441" s="52"/>
      <c r="X441" s="11"/>
      <c r="Y441" s="11"/>
      <c r="Z441" s="11"/>
      <c r="AT441" s="16" t="s">
        <v>167</v>
      </c>
      <c r="AU441" s="16" t="s">
        <v>83</v>
      </c>
    </row>
    <row r="442" spans="2:65" s="11" customFormat="1" ht="22.9" customHeight="1" x14ac:dyDescent="0.2">
      <c r="B442" s="120"/>
      <c r="D442" s="121" t="s">
        <v>73</v>
      </c>
      <c r="E442" s="129" t="s">
        <v>736</v>
      </c>
      <c r="F442" s="129" t="s">
        <v>737</v>
      </c>
      <c r="J442" s="130">
        <f>BK442</f>
        <v>0</v>
      </c>
      <c r="L442" s="120"/>
      <c r="M442" s="124"/>
      <c r="P442" s="125">
        <f>SUM(P443:P446)</f>
        <v>2.6307099999999997</v>
      </c>
      <c r="R442" s="125">
        <f>SUM(R443:R446)</f>
        <v>4.8148039999999996E-2</v>
      </c>
      <c r="T442" s="126">
        <f>SUM(T443:T446)</f>
        <v>0</v>
      </c>
      <c r="AR442" s="121" t="s">
        <v>83</v>
      </c>
      <c r="AT442" s="127" t="s">
        <v>73</v>
      </c>
      <c r="AU442" s="127" t="s">
        <v>81</v>
      </c>
      <c r="AY442" s="121" t="s">
        <v>157</v>
      </c>
      <c r="BK442" s="128">
        <f>SUM(BK443:BK446)</f>
        <v>0</v>
      </c>
    </row>
    <row r="443" spans="2:65" s="1" customFormat="1" ht="16.5" customHeight="1" x14ac:dyDescent="0.2">
      <c r="B443" s="131"/>
      <c r="C443" s="132">
        <v>200</v>
      </c>
      <c r="D443" s="132" t="s">
        <v>160</v>
      </c>
      <c r="E443" s="133" t="s">
        <v>738</v>
      </c>
      <c r="F443" s="134" t="s">
        <v>739</v>
      </c>
      <c r="G443" s="135" t="s">
        <v>178</v>
      </c>
      <c r="H443" s="136">
        <v>3.4489999999999998</v>
      </c>
      <c r="I443" s="137"/>
      <c r="J443" s="137">
        <f>ROUND(I443*H443,2)</f>
        <v>0</v>
      </c>
      <c r="K443" s="134" t="s">
        <v>172</v>
      </c>
      <c r="L443" s="28"/>
      <c r="M443" s="138" t="s">
        <v>1</v>
      </c>
      <c r="N443" s="139" t="s">
        <v>39</v>
      </c>
      <c r="O443" s="140">
        <v>0.71</v>
      </c>
      <c r="P443" s="140">
        <f>O443*H443</f>
        <v>2.4487899999999998</v>
      </c>
      <c r="Q443" s="140">
        <v>1.396E-2</v>
      </c>
      <c r="R443" s="140">
        <f>Q443*H443</f>
        <v>4.8148039999999996E-2</v>
      </c>
      <c r="S443" s="140">
        <v>0</v>
      </c>
      <c r="T443" s="141">
        <f>S443*H443</f>
        <v>0</v>
      </c>
      <c r="V443" s="1" t="s">
        <v>1481</v>
      </c>
      <c r="X443" s="11"/>
      <c r="Y443" s="11"/>
      <c r="Z443" s="11"/>
      <c r="AR443" s="142" t="s">
        <v>223</v>
      </c>
      <c r="AT443" s="142" t="s">
        <v>160</v>
      </c>
      <c r="AU443" s="142" t="s">
        <v>83</v>
      </c>
      <c r="AY443" s="16" t="s">
        <v>157</v>
      </c>
      <c r="BE443" s="143">
        <f>IF(N443="základní",J443,0)</f>
        <v>0</v>
      </c>
      <c r="BF443" s="143">
        <f>IF(N443="snížená",J443,0)</f>
        <v>0</v>
      </c>
      <c r="BG443" s="143">
        <f>IF(N443="zákl. přenesená",J443,0)</f>
        <v>0</v>
      </c>
      <c r="BH443" s="143">
        <f>IF(N443="sníž. přenesená",J443,0)</f>
        <v>0</v>
      </c>
      <c r="BI443" s="143">
        <f>IF(N443="nulová",J443,0)</f>
        <v>0</v>
      </c>
      <c r="BJ443" s="16" t="s">
        <v>81</v>
      </c>
      <c r="BK443" s="143">
        <f>ROUND(I443*H443,2)</f>
        <v>0</v>
      </c>
      <c r="BL443" s="16" t="s">
        <v>223</v>
      </c>
      <c r="BM443" s="142" t="s">
        <v>740</v>
      </c>
    </row>
    <row r="444" spans="2:65" s="12" customFormat="1" x14ac:dyDescent="0.2">
      <c r="B444" s="147"/>
      <c r="D444" s="144" t="s">
        <v>183</v>
      </c>
      <c r="E444" s="148" t="s">
        <v>1</v>
      </c>
      <c r="F444" s="149" t="s">
        <v>741</v>
      </c>
      <c r="H444" s="150">
        <v>3.4489999999999998</v>
      </c>
      <c r="L444" s="147"/>
      <c r="M444" s="151"/>
      <c r="T444" s="152"/>
      <c r="X444" s="11"/>
      <c r="Y444" s="11"/>
      <c r="Z444" s="11"/>
      <c r="AT444" s="148" t="s">
        <v>183</v>
      </c>
      <c r="AU444" s="148" t="s">
        <v>83</v>
      </c>
      <c r="AV444" s="12" t="s">
        <v>83</v>
      </c>
      <c r="AW444" s="12" t="s">
        <v>30</v>
      </c>
      <c r="AX444" s="12" t="s">
        <v>74</v>
      </c>
      <c r="AY444" s="148" t="s">
        <v>157</v>
      </c>
    </row>
    <row r="445" spans="2:65" s="13" customFormat="1" x14ac:dyDescent="0.2">
      <c r="B445" s="153"/>
      <c r="D445" s="144" t="s">
        <v>183</v>
      </c>
      <c r="E445" s="154" t="s">
        <v>1</v>
      </c>
      <c r="F445" s="155" t="s">
        <v>185</v>
      </c>
      <c r="H445" s="156">
        <v>3.4489999999999998</v>
      </c>
      <c r="L445" s="153"/>
      <c r="M445" s="157"/>
      <c r="T445" s="158"/>
      <c r="X445" s="11"/>
      <c r="Y445" s="11"/>
      <c r="Z445" s="11"/>
      <c r="AT445" s="154" t="s">
        <v>183</v>
      </c>
      <c r="AU445" s="154" t="s">
        <v>83</v>
      </c>
      <c r="AV445" s="13" t="s">
        <v>165</v>
      </c>
      <c r="AW445" s="13" t="s">
        <v>30</v>
      </c>
      <c r="AX445" s="13" t="s">
        <v>81</v>
      </c>
      <c r="AY445" s="154" t="s">
        <v>157</v>
      </c>
    </row>
    <row r="446" spans="2:65" s="1" customFormat="1" ht="16.5" customHeight="1" x14ac:dyDescent="0.2">
      <c r="B446" s="131"/>
      <c r="C446" s="132" t="s">
        <v>1479</v>
      </c>
      <c r="D446" s="132" t="s">
        <v>160</v>
      </c>
      <c r="E446" s="133" t="s">
        <v>743</v>
      </c>
      <c r="F446" s="134" t="s">
        <v>744</v>
      </c>
      <c r="G446" s="135" t="s">
        <v>197</v>
      </c>
      <c r="H446" s="136">
        <v>4.8000000000000001E-2</v>
      </c>
      <c r="I446" s="137"/>
      <c r="J446" s="137">
        <f>ROUND(I446*H446,2)</f>
        <v>0</v>
      </c>
      <c r="K446" s="134" t="s">
        <v>172</v>
      </c>
      <c r="L446" s="28"/>
      <c r="M446" s="138" t="s">
        <v>1</v>
      </c>
      <c r="N446" s="139" t="s">
        <v>39</v>
      </c>
      <c r="O446" s="140">
        <v>3.79</v>
      </c>
      <c r="P446" s="140">
        <f>O446*H446</f>
        <v>0.18192</v>
      </c>
      <c r="Q446" s="140">
        <v>0</v>
      </c>
      <c r="R446" s="140">
        <f>Q446*H446</f>
        <v>0</v>
      </c>
      <c r="S446" s="140">
        <v>0</v>
      </c>
      <c r="T446" s="141">
        <f>S446*H446</f>
        <v>0</v>
      </c>
      <c r="X446" s="11"/>
      <c r="Y446" s="11"/>
      <c r="Z446" s="11"/>
      <c r="AR446" s="142" t="s">
        <v>223</v>
      </c>
      <c r="AT446" s="142" t="s">
        <v>160</v>
      </c>
      <c r="AU446" s="142" t="s">
        <v>83</v>
      </c>
      <c r="AY446" s="16" t="s">
        <v>157</v>
      </c>
      <c r="BE446" s="143">
        <f>IF(N446="základní",J446,0)</f>
        <v>0</v>
      </c>
      <c r="BF446" s="143">
        <f>IF(N446="snížená",J446,0)</f>
        <v>0</v>
      </c>
      <c r="BG446" s="143">
        <f>IF(N446="zákl. přenesená",J446,0)</f>
        <v>0</v>
      </c>
      <c r="BH446" s="143">
        <f>IF(N446="sníž. přenesená",J446,0)</f>
        <v>0</v>
      </c>
      <c r="BI446" s="143">
        <f>IF(N446="nulová",J446,0)</f>
        <v>0</v>
      </c>
      <c r="BJ446" s="16" t="s">
        <v>81</v>
      </c>
      <c r="BK446" s="143">
        <f>ROUND(I446*H446,2)</f>
        <v>0</v>
      </c>
      <c r="BL446" s="16" t="s">
        <v>223</v>
      </c>
      <c r="BM446" s="142" t="s">
        <v>745</v>
      </c>
    </row>
    <row r="447" spans="2:65" s="11" customFormat="1" ht="22.9" customHeight="1" x14ac:dyDescent="0.2">
      <c r="B447" s="120"/>
      <c r="D447" s="121" t="s">
        <v>73</v>
      </c>
      <c r="E447" s="129" t="s">
        <v>746</v>
      </c>
      <c r="F447" s="129" t="s">
        <v>747</v>
      </c>
      <c r="J447" s="130">
        <f>BK447</f>
        <v>0</v>
      </c>
      <c r="L447" s="120"/>
      <c r="M447" s="124"/>
      <c r="P447" s="125">
        <f>SUM(P448:P455)</f>
        <v>99.28532100000001</v>
      </c>
      <c r="R447" s="125">
        <f>SUM(R448:R455)</f>
        <v>2.2136256300000001</v>
      </c>
      <c r="T447" s="126">
        <f>SUM(T448:T455)</f>
        <v>0</v>
      </c>
      <c r="AR447" s="121" t="s">
        <v>83</v>
      </c>
      <c r="AT447" s="127" t="s">
        <v>73</v>
      </c>
      <c r="AU447" s="127" t="s">
        <v>81</v>
      </c>
      <c r="AY447" s="121" t="s">
        <v>157</v>
      </c>
      <c r="BK447" s="128">
        <f>SUM(BK448:BK459)</f>
        <v>0</v>
      </c>
    </row>
    <row r="448" spans="2:65" s="1" customFormat="1" ht="16.5" customHeight="1" x14ac:dyDescent="0.2">
      <c r="B448" s="131"/>
      <c r="C448" s="132" t="s">
        <v>1479</v>
      </c>
      <c r="D448" s="132" t="s">
        <v>160</v>
      </c>
      <c r="E448" s="133" t="s">
        <v>748</v>
      </c>
      <c r="F448" s="134" t="s">
        <v>749</v>
      </c>
      <c r="G448" s="135" t="s">
        <v>178</v>
      </c>
      <c r="H448" s="136">
        <v>7.8689999999999998</v>
      </c>
      <c r="I448" s="137"/>
      <c r="J448" s="137">
        <f>ROUND(I448*H448,2)</f>
        <v>0</v>
      </c>
      <c r="K448" s="134" t="s">
        <v>164</v>
      </c>
      <c r="L448" s="28"/>
      <c r="M448" s="138" t="s">
        <v>1</v>
      </c>
      <c r="N448" s="139" t="s">
        <v>39</v>
      </c>
      <c r="O448" s="140">
        <v>1.1679999999999999</v>
      </c>
      <c r="P448" s="140">
        <f>O448*H448</f>
        <v>9.1909919999999996</v>
      </c>
      <c r="Q448" s="140">
        <v>1.464E-2</v>
      </c>
      <c r="R448" s="140">
        <f>Q448*H448</f>
        <v>0.11520216</v>
      </c>
      <c r="S448" s="140">
        <v>0</v>
      </c>
      <c r="T448" s="141">
        <f>S448*H448</f>
        <v>0</v>
      </c>
      <c r="X448" s="11"/>
      <c r="Y448" s="11"/>
      <c r="Z448" s="11"/>
      <c r="AR448" s="142" t="s">
        <v>223</v>
      </c>
      <c r="AT448" s="142" t="s">
        <v>160</v>
      </c>
      <c r="AU448" s="142" t="s">
        <v>83</v>
      </c>
      <c r="AY448" s="16" t="s">
        <v>157</v>
      </c>
      <c r="BE448" s="143">
        <f>IF(N448="základní",J448,0)</f>
        <v>0</v>
      </c>
      <c r="BF448" s="143">
        <f>IF(N448="snížená",J448,0)</f>
        <v>0</v>
      </c>
      <c r="BG448" s="143">
        <f>IF(N448="zákl. přenesená",J448,0)</f>
        <v>0</v>
      </c>
      <c r="BH448" s="143">
        <f>IF(N448="sníž. přenesená",J448,0)</f>
        <v>0</v>
      </c>
      <c r="BI448" s="143">
        <f>IF(N448="nulová",J448,0)</f>
        <v>0</v>
      </c>
      <c r="BJ448" s="16" t="s">
        <v>81</v>
      </c>
      <c r="BK448" s="143">
        <f>ROUND(I448*H448,2)</f>
        <v>0</v>
      </c>
      <c r="BL448" s="16" t="s">
        <v>223</v>
      </c>
      <c r="BM448" s="142" t="s">
        <v>750</v>
      </c>
    </row>
    <row r="449" spans="2:65" s="1" customFormat="1" ht="87.75" x14ac:dyDescent="0.2">
      <c r="B449" s="28"/>
      <c r="D449" s="144" t="s">
        <v>167</v>
      </c>
      <c r="F449" s="145" t="s">
        <v>751</v>
      </c>
      <c r="L449" s="28"/>
      <c r="M449" s="146"/>
      <c r="T449" s="52"/>
      <c r="X449" s="11"/>
      <c r="Y449" s="11"/>
      <c r="Z449" s="11"/>
      <c r="AT449" s="16" t="s">
        <v>167</v>
      </c>
      <c r="AU449" s="16" t="s">
        <v>83</v>
      </c>
    </row>
    <row r="450" spans="2:65" s="1" customFormat="1" ht="16.5" customHeight="1" x14ac:dyDescent="0.2">
      <c r="B450" s="131"/>
      <c r="C450" s="132" t="s">
        <v>1479</v>
      </c>
      <c r="D450" s="132" t="s">
        <v>160</v>
      </c>
      <c r="E450" s="133" t="s">
        <v>753</v>
      </c>
      <c r="F450" s="134" t="s">
        <v>754</v>
      </c>
      <c r="G450" s="135" t="s">
        <v>178</v>
      </c>
      <c r="H450" s="136">
        <v>58.959000000000003</v>
      </c>
      <c r="I450" s="137"/>
      <c r="J450" s="137">
        <f>ROUND(I450*H450,2)</f>
        <v>0</v>
      </c>
      <c r="K450" s="134" t="s">
        <v>164</v>
      </c>
      <c r="L450" s="28"/>
      <c r="M450" s="138" t="s">
        <v>1</v>
      </c>
      <c r="N450" s="139" t="s">
        <v>39</v>
      </c>
      <c r="O450" s="140">
        <v>1.431</v>
      </c>
      <c r="P450" s="140">
        <f>O450*H450</f>
        <v>84.370329000000012</v>
      </c>
      <c r="Q450" s="140">
        <v>3.3329999999999999E-2</v>
      </c>
      <c r="R450" s="140">
        <f>Q450*H450</f>
        <v>1.9651034700000001</v>
      </c>
      <c r="S450" s="140">
        <v>0</v>
      </c>
      <c r="T450" s="141">
        <f>S450*H450</f>
        <v>0</v>
      </c>
      <c r="X450" s="11"/>
      <c r="Y450" s="11"/>
      <c r="Z450" s="11"/>
      <c r="AR450" s="142" t="s">
        <v>223</v>
      </c>
      <c r="AT450" s="142" t="s">
        <v>160</v>
      </c>
      <c r="AU450" s="142" t="s">
        <v>83</v>
      </c>
      <c r="AY450" s="16" t="s">
        <v>157</v>
      </c>
      <c r="BE450" s="143">
        <f>IF(N450="základní",J450,0)</f>
        <v>0</v>
      </c>
      <c r="BF450" s="143">
        <f>IF(N450="snížená",J450,0)</f>
        <v>0</v>
      </c>
      <c r="BG450" s="143">
        <f>IF(N450="zákl. přenesená",J450,0)</f>
        <v>0</v>
      </c>
      <c r="BH450" s="143">
        <f>IF(N450="sníž. přenesená",J450,0)</f>
        <v>0</v>
      </c>
      <c r="BI450" s="143">
        <f>IF(N450="nulová",J450,0)</f>
        <v>0</v>
      </c>
      <c r="BJ450" s="16" t="s">
        <v>81</v>
      </c>
      <c r="BK450" s="143">
        <f>ROUND(I450*H450,2)</f>
        <v>0</v>
      </c>
      <c r="BL450" s="16" t="s">
        <v>223</v>
      </c>
      <c r="BM450" s="142" t="s">
        <v>755</v>
      </c>
    </row>
    <row r="451" spans="2:65" s="1" customFormat="1" ht="97.5" x14ac:dyDescent="0.2">
      <c r="B451" s="28"/>
      <c r="D451" s="144" t="s">
        <v>167</v>
      </c>
      <c r="F451" s="145" t="s">
        <v>756</v>
      </c>
      <c r="L451" s="28"/>
      <c r="M451" s="146"/>
      <c r="T451" s="52"/>
      <c r="X451" s="11"/>
      <c r="Y451" s="11"/>
      <c r="Z451" s="11"/>
      <c r="AT451" s="16" t="s">
        <v>167</v>
      </c>
      <c r="AU451" s="16" t="s">
        <v>83</v>
      </c>
    </row>
    <row r="452" spans="2:65" s="12" customFormat="1" x14ac:dyDescent="0.2">
      <c r="B452" s="147"/>
      <c r="D452" s="144" t="s">
        <v>183</v>
      </c>
      <c r="E452" s="148" t="s">
        <v>1</v>
      </c>
      <c r="F452" s="149" t="s">
        <v>757</v>
      </c>
      <c r="H452" s="150">
        <v>31.863</v>
      </c>
      <c r="L452" s="147"/>
      <c r="M452" s="151"/>
      <c r="T452" s="152"/>
      <c r="X452" s="11"/>
      <c r="Y452" s="11"/>
      <c r="Z452" s="11"/>
      <c r="AT452" s="148" t="s">
        <v>183</v>
      </c>
      <c r="AU452" s="148" t="s">
        <v>83</v>
      </c>
      <c r="AV452" s="12" t="s">
        <v>83</v>
      </c>
      <c r="AW452" s="12" t="s">
        <v>30</v>
      </c>
      <c r="AX452" s="12" t="s">
        <v>74</v>
      </c>
      <c r="AY452" s="148" t="s">
        <v>157</v>
      </c>
    </row>
    <row r="453" spans="2:65" s="12" customFormat="1" x14ac:dyDescent="0.2">
      <c r="B453" s="147"/>
      <c r="D453" s="144" t="s">
        <v>183</v>
      </c>
      <c r="E453" s="148" t="s">
        <v>1</v>
      </c>
      <c r="F453" s="149" t="s">
        <v>758</v>
      </c>
      <c r="H453" s="150">
        <v>27.096</v>
      </c>
      <c r="L453" s="147"/>
      <c r="M453" s="151"/>
      <c r="T453" s="152"/>
      <c r="X453" s="11"/>
      <c r="Y453" s="11"/>
      <c r="Z453" s="11"/>
      <c r="AT453" s="148" t="s">
        <v>183</v>
      </c>
      <c r="AU453" s="148" t="s">
        <v>83</v>
      </c>
      <c r="AV453" s="12" t="s">
        <v>83</v>
      </c>
      <c r="AW453" s="12" t="s">
        <v>30</v>
      </c>
      <c r="AX453" s="12" t="s">
        <v>74</v>
      </c>
      <c r="AY453" s="148" t="s">
        <v>157</v>
      </c>
    </row>
    <row r="454" spans="2:65" s="13" customFormat="1" x14ac:dyDescent="0.2">
      <c r="B454" s="153"/>
      <c r="D454" s="144" t="s">
        <v>183</v>
      </c>
      <c r="E454" s="154" t="s">
        <v>1</v>
      </c>
      <c r="F454" s="155" t="s">
        <v>185</v>
      </c>
      <c r="H454" s="156">
        <v>58.959000000000003</v>
      </c>
      <c r="L454" s="153"/>
      <c r="M454" s="157"/>
      <c r="T454" s="158"/>
      <c r="X454" s="11"/>
      <c r="Y454" s="11"/>
      <c r="Z454" s="11"/>
      <c r="AA454" s="12"/>
      <c r="AT454" s="154" t="s">
        <v>183</v>
      </c>
      <c r="AU454" s="154" t="s">
        <v>83</v>
      </c>
      <c r="AV454" s="13" t="s">
        <v>165</v>
      </c>
      <c r="AW454" s="13" t="s">
        <v>30</v>
      </c>
      <c r="AX454" s="13" t="s">
        <v>81</v>
      </c>
      <c r="AY454" s="154" t="s">
        <v>157</v>
      </c>
    </row>
    <row r="455" spans="2:65" s="1" customFormat="1" ht="16.5" customHeight="1" x14ac:dyDescent="0.2">
      <c r="B455" s="131"/>
      <c r="C455" s="132" t="s">
        <v>759</v>
      </c>
      <c r="D455" s="132" t="s">
        <v>160</v>
      </c>
      <c r="E455" s="133" t="s">
        <v>760</v>
      </c>
      <c r="F455" s="134" t="s">
        <v>761</v>
      </c>
      <c r="G455" s="135" t="s">
        <v>178</v>
      </c>
      <c r="H455" s="136">
        <v>4</v>
      </c>
      <c r="I455" s="137"/>
      <c r="J455" s="137">
        <f>ROUND(I455*H455,2)</f>
        <v>0</v>
      </c>
      <c r="K455" s="134" t="s">
        <v>172</v>
      </c>
      <c r="L455" s="28"/>
      <c r="M455" s="138" t="s">
        <v>1</v>
      </c>
      <c r="N455" s="139" t="s">
        <v>39</v>
      </c>
      <c r="O455" s="140">
        <v>1.431</v>
      </c>
      <c r="P455" s="140">
        <f>O455*H455</f>
        <v>5.7240000000000002</v>
      </c>
      <c r="Q455" s="140">
        <v>3.3329999999999999E-2</v>
      </c>
      <c r="R455" s="140">
        <f>Q455*H455</f>
        <v>0.13331999999999999</v>
      </c>
      <c r="S455" s="140">
        <v>0</v>
      </c>
      <c r="T455" s="141">
        <f>S455*H455</f>
        <v>0</v>
      </c>
      <c r="X455" s="11"/>
      <c r="Y455" s="11"/>
      <c r="Z455" s="11"/>
      <c r="AA455" s="12"/>
      <c r="AR455" s="142" t="s">
        <v>223</v>
      </c>
      <c r="AT455" s="142" t="s">
        <v>160</v>
      </c>
      <c r="AU455" s="142" t="s">
        <v>83</v>
      </c>
      <c r="AY455" s="16" t="s">
        <v>157</v>
      </c>
      <c r="BE455" s="143">
        <f>IF(N455="základní",J455,0)</f>
        <v>0</v>
      </c>
      <c r="BF455" s="143">
        <f>IF(N455="snížená",J455,0)</f>
        <v>0</v>
      </c>
      <c r="BG455" s="143">
        <f>IF(N455="zákl. přenesená",J455,0)</f>
        <v>0</v>
      </c>
      <c r="BH455" s="143">
        <f>IF(N455="sníž. přenesená",J455,0)</f>
        <v>0</v>
      </c>
      <c r="BI455" s="143">
        <f>IF(N455="nulová",J455,0)</f>
        <v>0</v>
      </c>
      <c r="BJ455" s="16" t="s">
        <v>81</v>
      </c>
      <c r="BK455" s="143">
        <f>ROUND(I455*H455,2)</f>
        <v>0</v>
      </c>
      <c r="BL455" s="16" t="s">
        <v>223</v>
      </c>
      <c r="BM455" s="142" t="s">
        <v>762</v>
      </c>
    </row>
    <row r="456" spans="2:65" s="1" customFormat="1" ht="48.75" x14ac:dyDescent="0.2">
      <c r="B456" s="28"/>
      <c r="D456" s="144" t="s">
        <v>167</v>
      </c>
      <c r="F456" s="145" t="s">
        <v>763</v>
      </c>
      <c r="L456" s="28"/>
      <c r="M456" s="146"/>
      <c r="T456" s="52"/>
      <c r="X456" s="11"/>
      <c r="Y456" s="11"/>
      <c r="Z456" s="11"/>
      <c r="AA456" s="12"/>
      <c r="AT456" s="16" t="s">
        <v>167</v>
      </c>
      <c r="AU456" s="16" t="s">
        <v>83</v>
      </c>
    </row>
    <row r="457" spans="2:65" s="12" customFormat="1" x14ac:dyDescent="0.2">
      <c r="B457" s="147"/>
      <c r="D457" s="144" t="s">
        <v>183</v>
      </c>
      <c r="E457" s="148" t="s">
        <v>1</v>
      </c>
      <c r="F457" s="149" t="s">
        <v>764</v>
      </c>
      <c r="H457" s="150">
        <v>4</v>
      </c>
      <c r="L457" s="147"/>
      <c r="M457" s="151"/>
      <c r="T457" s="152"/>
      <c r="X457" s="11"/>
      <c r="Y457" s="11"/>
      <c r="Z457" s="11"/>
      <c r="AT457" s="148" t="s">
        <v>183</v>
      </c>
      <c r="AU457" s="148" t="s">
        <v>83</v>
      </c>
      <c r="AV457" s="12" t="s">
        <v>83</v>
      </c>
      <c r="AW457" s="12" t="s">
        <v>30</v>
      </c>
      <c r="AX457" s="12" t="s">
        <v>74</v>
      </c>
      <c r="AY457" s="148" t="s">
        <v>157</v>
      </c>
    </row>
    <row r="458" spans="2:65" s="13" customFormat="1" x14ac:dyDescent="0.2">
      <c r="B458" s="153"/>
      <c r="D458" s="144" t="s">
        <v>183</v>
      </c>
      <c r="E458" s="154" t="s">
        <v>1</v>
      </c>
      <c r="F458" s="155" t="s">
        <v>185</v>
      </c>
      <c r="H458" s="156">
        <v>4</v>
      </c>
      <c r="L458" s="153"/>
      <c r="M458" s="157"/>
      <c r="T458" s="158"/>
      <c r="X458" s="11"/>
      <c r="Y458" s="11"/>
      <c r="Z458" s="11"/>
      <c r="AA458" s="12"/>
      <c r="AT458" s="154" t="s">
        <v>183</v>
      </c>
      <c r="AU458" s="154" t="s">
        <v>83</v>
      </c>
      <c r="AV458" s="13" t="s">
        <v>165</v>
      </c>
      <c r="AW458" s="13" t="s">
        <v>30</v>
      </c>
      <c r="AX458" s="13" t="s">
        <v>81</v>
      </c>
      <c r="AY458" s="154" t="s">
        <v>157</v>
      </c>
    </row>
    <row r="459" spans="2:65" s="1" customFormat="1" ht="16.5" customHeight="1" x14ac:dyDescent="0.2">
      <c r="B459" s="131"/>
      <c r="C459" s="132" t="s">
        <v>765</v>
      </c>
      <c r="D459" s="132" t="s">
        <v>160</v>
      </c>
      <c r="E459" s="133" t="s">
        <v>766</v>
      </c>
      <c r="F459" s="134" t="s">
        <v>767</v>
      </c>
      <c r="G459" s="135" t="s">
        <v>727</v>
      </c>
      <c r="H459" s="137">
        <f>SUM(J448:J455)/100</f>
        <v>0</v>
      </c>
      <c r="I459" s="137"/>
      <c r="J459" s="137">
        <f>ROUND(I459*H459,2)</f>
        <v>0</v>
      </c>
      <c r="K459" s="134" t="s">
        <v>172</v>
      </c>
      <c r="L459" s="28"/>
      <c r="M459" s="138" t="s">
        <v>1</v>
      </c>
      <c r="N459" s="139" t="s">
        <v>39</v>
      </c>
      <c r="O459" s="140">
        <v>0</v>
      </c>
      <c r="P459" s="140">
        <f>O459*H459</f>
        <v>0</v>
      </c>
      <c r="Q459" s="140">
        <v>0</v>
      </c>
      <c r="R459" s="140">
        <f>Q459*H459</f>
        <v>0</v>
      </c>
      <c r="S459" s="140">
        <v>0</v>
      </c>
      <c r="T459" s="141">
        <f>S459*H459</f>
        <v>0</v>
      </c>
      <c r="X459" s="11"/>
      <c r="Y459" s="11"/>
      <c r="Z459" s="11"/>
      <c r="AA459" s="12"/>
      <c r="AR459" s="142" t="s">
        <v>223</v>
      </c>
      <c r="AT459" s="142" t="s">
        <v>160</v>
      </c>
      <c r="AU459" s="142" t="s">
        <v>83</v>
      </c>
      <c r="AY459" s="16" t="s">
        <v>157</v>
      </c>
      <c r="BE459" s="143">
        <f>IF(N459="základní",J459,0)</f>
        <v>0</v>
      </c>
      <c r="BF459" s="143">
        <f>IF(N459="snížená",J459,0)</f>
        <v>0</v>
      </c>
      <c r="BG459" s="143">
        <f>IF(N459="zákl. přenesená",J459,0)</f>
        <v>0</v>
      </c>
      <c r="BH459" s="143">
        <f>IF(N459="sníž. přenesená",J459,0)</f>
        <v>0</v>
      </c>
      <c r="BI459" s="143">
        <f>IF(N459="nulová",J459,0)</f>
        <v>0</v>
      </c>
      <c r="BJ459" s="16" t="s">
        <v>81</v>
      </c>
      <c r="BK459" s="143">
        <f>ROUND(I459*H459,2)</f>
        <v>0</v>
      </c>
      <c r="BL459" s="16" t="s">
        <v>223</v>
      </c>
      <c r="BM459" s="142" t="s">
        <v>768</v>
      </c>
    </row>
    <row r="460" spans="2:65" s="11" customFormat="1" ht="22.9" customHeight="1" x14ac:dyDescent="0.2">
      <c r="B460" s="120"/>
      <c r="D460" s="121" t="s">
        <v>73</v>
      </c>
      <c r="E460" s="129" t="s">
        <v>769</v>
      </c>
      <c r="F460" s="129" t="s">
        <v>770</v>
      </c>
      <c r="J460" s="130">
        <f>BK460</f>
        <v>0</v>
      </c>
      <c r="L460" s="120"/>
      <c r="M460" s="124"/>
      <c r="P460" s="125">
        <f>SUM(P461:P473)</f>
        <v>0</v>
      </c>
      <c r="R460" s="125">
        <f>SUM(R461:R473)</f>
        <v>0</v>
      </c>
      <c r="T460" s="126">
        <f>SUM(T461:T473)</f>
        <v>0</v>
      </c>
      <c r="AA460" s="12"/>
      <c r="AR460" s="121" t="s">
        <v>83</v>
      </c>
      <c r="AT460" s="127" t="s">
        <v>73</v>
      </c>
      <c r="AU460" s="127" t="s">
        <v>81</v>
      </c>
      <c r="AY460" s="121" t="s">
        <v>157</v>
      </c>
      <c r="BK460" s="128">
        <f>SUM(BK461:BK473)</f>
        <v>0</v>
      </c>
    </row>
    <row r="461" spans="2:65" s="1" customFormat="1" ht="16.5" customHeight="1" x14ac:dyDescent="0.2">
      <c r="B461" s="131"/>
      <c r="C461" s="132" t="s">
        <v>1479</v>
      </c>
      <c r="D461" s="132" t="s">
        <v>160</v>
      </c>
      <c r="E461" s="133" t="s">
        <v>771</v>
      </c>
      <c r="F461" s="134" t="s">
        <v>772</v>
      </c>
      <c r="G461" s="135" t="s">
        <v>222</v>
      </c>
      <c r="H461" s="136">
        <v>6.67</v>
      </c>
      <c r="I461" s="137"/>
      <c r="J461" s="137">
        <f>ROUND(I461*H461,2)</f>
        <v>0</v>
      </c>
      <c r="K461" s="134" t="s">
        <v>164</v>
      </c>
      <c r="L461" s="28"/>
      <c r="M461" s="138" t="s">
        <v>1</v>
      </c>
      <c r="N461" s="139" t="s">
        <v>39</v>
      </c>
      <c r="O461" s="140">
        <v>0</v>
      </c>
      <c r="P461" s="140">
        <v>0</v>
      </c>
      <c r="Q461" s="140">
        <v>0</v>
      </c>
      <c r="R461" s="140">
        <v>0</v>
      </c>
      <c r="S461" s="140">
        <v>0</v>
      </c>
      <c r="T461" s="141">
        <v>0</v>
      </c>
      <c r="X461" s="11"/>
      <c r="Y461" s="11"/>
      <c r="Z461" s="11"/>
      <c r="AR461" s="142" t="s">
        <v>223</v>
      </c>
      <c r="AT461" s="142" t="s">
        <v>160</v>
      </c>
      <c r="AU461" s="142" t="s">
        <v>83</v>
      </c>
      <c r="AY461" s="16" t="s">
        <v>157</v>
      </c>
      <c r="BE461" s="143">
        <f>IF(N461="základní",J461,0)</f>
        <v>0</v>
      </c>
      <c r="BF461" s="143">
        <f>IF(N461="snížená",J461,0)</f>
        <v>0</v>
      </c>
      <c r="BG461" s="143">
        <f>IF(N461="zákl. přenesená",J461,0)</f>
        <v>0</v>
      </c>
      <c r="BH461" s="143">
        <f>IF(N461="sníž. přenesená",J461,0)</f>
        <v>0</v>
      </c>
      <c r="BI461" s="143">
        <f>IF(N461="nulová",J461,0)</f>
        <v>0</v>
      </c>
      <c r="BJ461" s="16" t="s">
        <v>81</v>
      </c>
      <c r="BK461" s="143">
        <f>ROUND(I461*H461,2)</f>
        <v>0</v>
      </c>
      <c r="BL461" s="16" t="s">
        <v>223</v>
      </c>
      <c r="BM461" s="142" t="s">
        <v>773</v>
      </c>
    </row>
    <row r="462" spans="2:65" s="1" customFormat="1" ht="39" x14ac:dyDescent="0.2">
      <c r="B462" s="28"/>
      <c r="D462" s="144" t="s">
        <v>167</v>
      </c>
      <c r="F462" s="145" t="s">
        <v>774</v>
      </c>
      <c r="L462" s="28"/>
      <c r="M462" s="146"/>
      <c r="T462" s="52"/>
      <c r="X462" s="11"/>
      <c r="Y462" s="11"/>
      <c r="Z462" s="11"/>
      <c r="AT462" s="16" t="s">
        <v>167</v>
      </c>
      <c r="AU462" s="16" t="s">
        <v>83</v>
      </c>
    </row>
    <row r="463" spans="2:65" s="1" customFormat="1" ht="16.5" customHeight="1" x14ac:dyDescent="0.2">
      <c r="B463" s="131"/>
      <c r="C463" s="132" t="s">
        <v>1479</v>
      </c>
      <c r="D463" s="132" t="s">
        <v>160</v>
      </c>
      <c r="E463" s="133" t="s">
        <v>776</v>
      </c>
      <c r="F463" s="134" t="s">
        <v>777</v>
      </c>
      <c r="G463" s="135" t="s">
        <v>222</v>
      </c>
      <c r="H463" s="136">
        <v>2.5299999999999998</v>
      </c>
      <c r="I463" s="137"/>
      <c r="J463" s="137">
        <f>ROUND(I463*H463,2)</f>
        <v>0</v>
      </c>
      <c r="K463" s="134" t="s">
        <v>164</v>
      </c>
      <c r="L463" s="28"/>
      <c r="M463" s="138" t="s">
        <v>1</v>
      </c>
      <c r="N463" s="139" t="s">
        <v>39</v>
      </c>
      <c r="O463" s="140">
        <v>0</v>
      </c>
      <c r="P463" s="140">
        <v>0</v>
      </c>
      <c r="Q463" s="140">
        <v>0</v>
      </c>
      <c r="R463" s="140">
        <v>0</v>
      </c>
      <c r="S463" s="140">
        <v>0</v>
      </c>
      <c r="T463" s="141">
        <v>0</v>
      </c>
      <c r="X463" s="11"/>
      <c r="Y463" s="11"/>
      <c r="Z463" s="11"/>
      <c r="AR463" s="142" t="s">
        <v>223</v>
      </c>
      <c r="AT463" s="142" t="s">
        <v>160</v>
      </c>
      <c r="AU463" s="142" t="s">
        <v>83</v>
      </c>
      <c r="AY463" s="16" t="s">
        <v>157</v>
      </c>
      <c r="BE463" s="143">
        <f>IF(N463="základní",J463,0)</f>
        <v>0</v>
      </c>
      <c r="BF463" s="143">
        <f>IF(N463="snížená",J463,0)</f>
        <v>0</v>
      </c>
      <c r="BG463" s="143">
        <f>IF(N463="zákl. přenesená",J463,0)</f>
        <v>0</v>
      </c>
      <c r="BH463" s="143">
        <f>IF(N463="sníž. přenesená",J463,0)</f>
        <v>0</v>
      </c>
      <c r="BI463" s="143">
        <f>IF(N463="nulová",J463,0)</f>
        <v>0</v>
      </c>
      <c r="BJ463" s="16" t="s">
        <v>81</v>
      </c>
      <c r="BK463" s="143">
        <f>ROUND(I463*H463,2)</f>
        <v>0</v>
      </c>
      <c r="BL463" s="16" t="s">
        <v>223</v>
      </c>
      <c r="BM463" s="142" t="s">
        <v>778</v>
      </c>
    </row>
    <row r="464" spans="2:65" s="1" customFormat="1" ht="39" x14ac:dyDescent="0.2">
      <c r="B464" s="28"/>
      <c r="D464" s="144" t="s">
        <v>167</v>
      </c>
      <c r="F464" s="145" t="s">
        <v>774</v>
      </c>
      <c r="L464" s="28"/>
      <c r="M464" s="146"/>
      <c r="T464" s="52"/>
      <c r="X464" s="11"/>
      <c r="Y464" s="11"/>
      <c r="Z464" s="11"/>
      <c r="AT464" s="16" t="s">
        <v>167</v>
      </c>
      <c r="AU464" s="16" t="s">
        <v>83</v>
      </c>
    </row>
    <row r="465" spans="2:65" s="1" customFormat="1" ht="16.5" customHeight="1" x14ac:dyDescent="0.2">
      <c r="B465" s="131"/>
      <c r="C465" s="132" t="s">
        <v>1479</v>
      </c>
      <c r="D465" s="132" t="s">
        <v>160</v>
      </c>
      <c r="E465" s="133" t="s">
        <v>779</v>
      </c>
      <c r="F465" s="134" t="s">
        <v>780</v>
      </c>
      <c r="G465" s="135" t="s">
        <v>222</v>
      </c>
      <c r="H465" s="136">
        <v>4.3</v>
      </c>
      <c r="I465" s="137"/>
      <c r="J465" s="137">
        <f>ROUND(I465*H465,2)</f>
        <v>0</v>
      </c>
      <c r="K465" s="134" t="s">
        <v>164</v>
      </c>
      <c r="L465" s="28"/>
      <c r="M465" s="138" t="s">
        <v>1</v>
      </c>
      <c r="N465" s="139" t="s">
        <v>39</v>
      </c>
      <c r="O465" s="140">
        <v>0</v>
      </c>
      <c r="P465" s="140">
        <v>0</v>
      </c>
      <c r="Q465" s="140">
        <v>0</v>
      </c>
      <c r="R465" s="140">
        <v>0</v>
      </c>
      <c r="S465" s="140">
        <v>0</v>
      </c>
      <c r="T465" s="141">
        <v>0</v>
      </c>
      <c r="X465" s="11"/>
      <c r="Y465" s="11"/>
      <c r="Z465" s="11"/>
      <c r="AR465" s="142" t="s">
        <v>223</v>
      </c>
      <c r="AT465" s="142" t="s">
        <v>160</v>
      </c>
      <c r="AU465" s="142" t="s">
        <v>83</v>
      </c>
      <c r="AY465" s="16" t="s">
        <v>157</v>
      </c>
      <c r="BE465" s="143">
        <f>IF(N465="základní",J465,0)</f>
        <v>0</v>
      </c>
      <c r="BF465" s="143">
        <f>IF(N465="snížená",J465,0)</f>
        <v>0</v>
      </c>
      <c r="BG465" s="143">
        <f>IF(N465="zákl. přenesená",J465,0)</f>
        <v>0</v>
      </c>
      <c r="BH465" s="143">
        <f>IF(N465="sníž. přenesená",J465,0)</f>
        <v>0</v>
      </c>
      <c r="BI465" s="143">
        <f>IF(N465="nulová",J465,0)</f>
        <v>0</v>
      </c>
      <c r="BJ465" s="16" t="s">
        <v>81</v>
      </c>
      <c r="BK465" s="143">
        <f>ROUND(I465*H465,2)</f>
        <v>0</v>
      </c>
      <c r="BL465" s="16" t="s">
        <v>223</v>
      </c>
      <c r="BM465" s="142" t="s">
        <v>781</v>
      </c>
    </row>
    <row r="466" spans="2:65" s="1" customFormat="1" ht="39" x14ac:dyDescent="0.2">
      <c r="B466" s="28"/>
      <c r="D466" s="144" t="s">
        <v>167</v>
      </c>
      <c r="F466" s="145" t="s">
        <v>774</v>
      </c>
      <c r="L466" s="28"/>
      <c r="M466" s="146"/>
      <c r="T466" s="52"/>
      <c r="X466" s="11"/>
      <c r="Y466" s="11"/>
      <c r="Z466" s="11"/>
      <c r="AT466" s="16" t="s">
        <v>167</v>
      </c>
      <c r="AU466" s="16" t="s">
        <v>83</v>
      </c>
    </row>
    <row r="467" spans="2:65" s="1" customFormat="1" ht="16.5" customHeight="1" x14ac:dyDescent="0.2">
      <c r="B467" s="131"/>
      <c r="C467" s="132" t="s">
        <v>1479</v>
      </c>
      <c r="D467" s="132" t="s">
        <v>160</v>
      </c>
      <c r="E467" s="133" t="s">
        <v>783</v>
      </c>
      <c r="F467" s="134" t="s">
        <v>784</v>
      </c>
      <c r="G467" s="135" t="s">
        <v>222</v>
      </c>
      <c r="H467" s="136">
        <v>5.15</v>
      </c>
      <c r="I467" s="137"/>
      <c r="J467" s="137">
        <f>ROUND(I467*H467,2)</f>
        <v>0</v>
      </c>
      <c r="K467" s="134" t="s">
        <v>164</v>
      </c>
      <c r="L467" s="28"/>
      <c r="M467" s="138" t="s">
        <v>1</v>
      </c>
      <c r="N467" s="139" t="s">
        <v>39</v>
      </c>
      <c r="O467" s="140">
        <v>0</v>
      </c>
      <c r="P467" s="140">
        <v>0</v>
      </c>
      <c r="Q467" s="140">
        <v>0</v>
      </c>
      <c r="R467" s="140">
        <v>0</v>
      </c>
      <c r="S467" s="140">
        <v>0</v>
      </c>
      <c r="T467" s="141">
        <v>0</v>
      </c>
      <c r="X467" s="11"/>
      <c r="Y467" s="11"/>
      <c r="Z467" s="11"/>
      <c r="AR467" s="142" t="s">
        <v>223</v>
      </c>
      <c r="AT467" s="142" t="s">
        <v>160</v>
      </c>
      <c r="AU467" s="142" t="s">
        <v>83</v>
      </c>
      <c r="AY467" s="16" t="s">
        <v>157</v>
      </c>
      <c r="BE467" s="143">
        <f>IF(N467="základní",J467,0)</f>
        <v>0</v>
      </c>
      <c r="BF467" s="143">
        <f>IF(N467="snížená",J467,0)</f>
        <v>0</v>
      </c>
      <c r="BG467" s="143">
        <f>IF(N467="zákl. přenesená",J467,0)</f>
        <v>0</v>
      </c>
      <c r="BH467" s="143">
        <f>IF(N467="sníž. přenesená",J467,0)</f>
        <v>0</v>
      </c>
      <c r="BI467" s="143">
        <f>IF(N467="nulová",J467,0)</f>
        <v>0</v>
      </c>
      <c r="BJ467" s="16" t="s">
        <v>81</v>
      </c>
      <c r="BK467" s="143">
        <f>ROUND(I467*H467,2)</f>
        <v>0</v>
      </c>
      <c r="BL467" s="16" t="s">
        <v>223</v>
      </c>
      <c r="BM467" s="142" t="s">
        <v>785</v>
      </c>
    </row>
    <row r="468" spans="2:65" s="1" customFormat="1" ht="39" x14ac:dyDescent="0.2">
      <c r="B468" s="28"/>
      <c r="D468" s="144" t="s">
        <v>167</v>
      </c>
      <c r="F468" s="145" t="s">
        <v>774</v>
      </c>
      <c r="L468" s="28"/>
      <c r="M468" s="146"/>
      <c r="T468" s="52"/>
      <c r="X468" s="11"/>
      <c r="Y468" s="11"/>
      <c r="Z468" s="11"/>
      <c r="AT468" s="16" t="s">
        <v>167</v>
      </c>
      <c r="AU468" s="16" t="s">
        <v>83</v>
      </c>
    </row>
    <row r="469" spans="2:65" s="1" customFormat="1" ht="16.5" customHeight="1" x14ac:dyDescent="0.2">
      <c r="B469" s="131"/>
      <c r="C469" s="132" t="s">
        <v>1479</v>
      </c>
      <c r="D469" s="132" t="s">
        <v>160</v>
      </c>
      <c r="E469" s="133" t="s">
        <v>786</v>
      </c>
      <c r="F469" s="134" t="s">
        <v>787</v>
      </c>
      <c r="G469" s="135" t="s">
        <v>222</v>
      </c>
      <c r="H469" s="136">
        <v>14.9</v>
      </c>
      <c r="I469" s="137"/>
      <c r="J469" s="137">
        <f>ROUND(I469*H469,2)</f>
        <v>0</v>
      </c>
      <c r="K469" s="134" t="s">
        <v>164</v>
      </c>
      <c r="L469" s="28"/>
      <c r="M469" s="138" t="s">
        <v>1</v>
      </c>
      <c r="N469" s="139" t="s">
        <v>39</v>
      </c>
      <c r="O469" s="140">
        <v>0</v>
      </c>
      <c r="P469" s="140">
        <v>0</v>
      </c>
      <c r="Q469" s="140">
        <v>0</v>
      </c>
      <c r="R469" s="140">
        <v>0</v>
      </c>
      <c r="S469" s="140">
        <v>0</v>
      </c>
      <c r="T469" s="141">
        <v>0</v>
      </c>
      <c r="X469" s="11"/>
      <c r="Y469" s="11"/>
      <c r="Z469" s="11"/>
      <c r="AR469" s="142" t="s">
        <v>223</v>
      </c>
      <c r="AT469" s="142" t="s">
        <v>160</v>
      </c>
      <c r="AU469" s="142" t="s">
        <v>83</v>
      </c>
      <c r="AY469" s="16" t="s">
        <v>157</v>
      </c>
      <c r="BE469" s="143">
        <f>IF(N469="základní",J469,0)</f>
        <v>0</v>
      </c>
      <c r="BF469" s="143">
        <f>IF(N469="snížená",J469,0)</f>
        <v>0</v>
      </c>
      <c r="BG469" s="143">
        <f>IF(N469="zákl. přenesená",J469,0)</f>
        <v>0</v>
      </c>
      <c r="BH469" s="143">
        <f>IF(N469="sníž. přenesená",J469,0)</f>
        <v>0</v>
      </c>
      <c r="BI469" s="143">
        <f>IF(N469="nulová",J469,0)</f>
        <v>0</v>
      </c>
      <c r="BJ469" s="16" t="s">
        <v>81</v>
      </c>
      <c r="BK469" s="143">
        <f>ROUND(I469*H469,2)</f>
        <v>0</v>
      </c>
      <c r="BL469" s="16" t="s">
        <v>223</v>
      </c>
      <c r="BM469" s="142" t="s">
        <v>788</v>
      </c>
    </row>
    <row r="470" spans="2:65" s="1" customFormat="1" ht="39" x14ac:dyDescent="0.2">
      <c r="B470" s="28"/>
      <c r="D470" s="144" t="s">
        <v>167</v>
      </c>
      <c r="F470" s="145" t="s">
        <v>774</v>
      </c>
      <c r="L470" s="28"/>
      <c r="M470" s="146"/>
      <c r="T470" s="52"/>
      <c r="X470" s="11"/>
      <c r="Y470" s="11"/>
      <c r="Z470" s="11"/>
      <c r="AT470" s="16" t="s">
        <v>167</v>
      </c>
      <c r="AU470" s="16" t="s">
        <v>83</v>
      </c>
    </row>
    <row r="471" spans="2:65" s="1" customFormat="1" ht="16.5" customHeight="1" x14ac:dyDescent="0.2">
      <c r="B471" s="131"/>
      <c r="C471" s="132" t="s">
        <v>1479</v>
      </c>
      <c r="D471" s="132" t="s">
        <v>160</v>
      </c>
      <c r="E471" s="133" t="s">
        <v>790</v>
      </c>
      <c r="F471" s="134" t="s">
        <v>791</v>
      </c>
      <c r="G471" s="135" t="s">
        <v>222</v>
      </c>
      <c r="H471" s="136">
        <v>9.6</v>
      </c>
      <c r="I471" s="137"/>
      <c r="J471" s="137">
        <f>ROUND(I471*H471,2)</f>
        <v>0</v>
      </c>
      <c r="K471" s="134" t="s">
        <v>164</v>
      </c>
      <c r="L471" s="28"/>
      <c r="M471" s="138" t="s">
        <v>1</v>
      </c>
      <c r="N471" s="139" t="s">
        <v>39</v>
      </c>
      <c r="O471" s="140">
        <v>0</v>
      </c>
      <c r="P471" s="140">
        <v>0</v>
      </c>
      <c r="Q471" s="140">
        <v>0</v>
      </c>
      <c r="R471" s="140">
        <v>0</v>
      </c>
      <c r="S471" s="140">
        <v>0</v>
      </c>
      <c r="T471" s="141">
        <v>0</v>
      </c>
      <c r="X471" s="11"/>
      <c r="Y471" s="11"/>
      <c r="Z471" s="11"/>
      <c r="AR471" s="142" t="s">
        <v>223</v>
      </c>
      <c r="AT471" s="142" t="s">
        <v>160</v>
      </c>
      <c r="AU471" s="142" t="s">
        <v>83</v>
      </c>
      <c r="AY471" s="16" t="s">
        <v>157</v>
      </c>
      <c r="BE471" s="143">
        <f>IF(N471="základní",J471,0)</f>
        <v>0</v>
      </c>
      <c r="BF471" s="143">
        <f>IF(N471="snížená",J471,0)</f>
        <v>0</v>
      </c>
      <c r="BG471" s="143">
        <f>IF(N471="zákl. přenesená",J471,0)</f>
        <v>0</v>
      </c>
      <c r="BH471" s="143">
        <f>IF(N471="sníž. přenesená",J471,0)</f>
        <v>0</v>
      </c>
      <c r="BI471" s="143">
        <f>IF(N471="nulová",J471,0)</f>
        <v>0</v>
      </c>
      <c r="BJ471" s="16" t="s">
        <v>81</v>
      </c>
      <c r="BK471" s="143">
        <f>ROUND(I471*H471,2)</f>
        <v>0</v>
      </c>
      <c r="BL471" s="16" t="s">
        <v>223</v>
      </c>
      <c r="BM471" s="142" t="s">
        <v>792</v>
      </c>
    </row>
    <row r="472" spans="2:65" s="1" customFormat="1" ht="39" x14ac:dyDescent="0.2">
      <c r="B472" s="28"/>
      <c r="D472" s="144" t="s">
        <v>167</v>
      </c>
      <c r="F472" s="145" t="s">
        <v>774</v>
      </c>
      <c r="L472" s="28"/>
      <c r="M472" s="146"/>
      <c r="T472" s="52"/>
      <c r="X472" s="11"/>
      <c r="Y472" s="11"/>
      <c r="Z472" s="11"/>
      <c r="AT472" s="16" t="s">
        <v>167</v>
      </c>
      <c r="AU472" s="16" t="s">
        <v>83</v>
      </c>
    </row>
    <row r="473" spans="2:65" s="1" customFormat="1" ht="16.5" customHeight="1" x14ac:dyDescent="0.2">
      <c r="B473" s="131"/>
      <c r="C473" s="132" t="s">
        <v>1479</v>
      </c>
      <c r="D473" s="132" t="s">
        <v>160</v>
      </c>
      <c r="E473" s="133" t="s">
        <v>793</v>
      </c>
      <c r="F473" s="134" t="s">
        <v>794</v>
      </c>
      <c r="G473" s="135" t="s">
        <v>727</v>
      </c>
      <c r="H473" s="136">
        <f>SUM(J461:J471)/100</f>
        <v>0</v>
      </c>
      <c r="I473" s="137"/>
      <c r="J473" s="137">
        <f>ROUND(I473*H473,2)</f>
        <v>0</v>
      </c>
      <c r="K473" s="134" t="s">
        <v>172</v>
      </c>
      <c r="L473" s="28"/>
      <c r="M473" s="138" t="s">
        <v>1</v>
      </c>
      <c r="N473" s="139" t="s">
        <v>39</v>
      </c>
      <c r="O473" s="140">
        <v>0</v>
      </c>
      <c r="P473" s="140">
        <v>0</v>
      </c>
      <c r="Q473" s="140">
        <v>0</v>
      </c>
      <c r="R473" s="140">
        <v>0</v>
      </c>
      <c r="S473" s="140">
        <v>0</v>
      </c>
      <c r="T473" s="141">
        <v>0</v>
      </c>
      <c r="X473" s="11"/>
      <c r="Y473" s="11"/>
      <c r="Z473" s="11"/>
      <c r="AR473" s="142" t="s">
        <v>223</v>
      </c>
      <c r="AT473" s="142" t="s">
        <v>160</v>
      </c>
      <c r="AU473" s="142" t="s">
        <v>83</v>
      </c>
      <c r="AY473" s="16" t="s">
        <v>157</v>
      </c>
      <c r="BE473" s="143">
        <f>IF(N473="základní",J473,0)</f>
        <v>0</v>
      </c>
      <c r="BF473" s="143">
        <f>IF(N473="snížená",J473,0)</f>
        <v>0</v>
      </c>
      <c r="BG473" s="143">
        <f>IF(N473="zákl. přenesená",J473,0)</f>
        <v>0</v>
      </c>
      <c r="BH473" s="143">
        <f>IF(N473="sníž. přenesená",J473,0)</f>
        <v>0</v>
      </c>
      <c r="BI473" s="143">
        <f>IF(N473="nulová",J473,0)</f>
        <v>0</v>
      </c>
      <c r="BJ473" s="16" t="s">
        <v>81</v>
      </c>
      <c r="BK473" s="143">
        <f>ROUND(I473*H473,2)</f>
        <v>0</v>
      </c>
      <c r="BL473" s="16" t="s">
        <v>223</v>
      </c>
      <c r="BM473" s="142" t="s">
        <v>795</v>
      </c>
    </row>
    <row r="474" spans="2:65" s="11" customFormat="1" ht="22.9" customHeight="1" x14ac:dyDescent="0.2">
      <c r="B474" s="120"/>
      <c r="D474" s="121" t="s">
        <v>73</v>
      </c>
      <c r="E474" s="129" t="s">
        <v>217</v>
      </c>
      <c r="F474" s="129" t="s">
        <v>218</v>
      </c>
      <c r="J474" s="130">
        <f>BK474</f>
        <v>0</v>
      </c>
      <c r="L474" s="120"/>
      <c r="M474" s="124"/>
      <c r="P474" s="125">
        <v>0</v>
      </c>
      <c r="R474" s="125">
        <v>0</v>
      </c>
      <c r="T474" s="126">
        <v>0</v>
      </c>
      <c r="AR474" s="121" t="s">
        <v>83</v>
      </c>
      <c r="AT474" s="127" t="s">
        <v>73</v>
      </c>
      <c r="AU474" s="127" t="s">
        <v>81</v>
      </c>
      <c r="AY474" s="121" t="s">
        <v>157</v>
      </c>
      <c r="BK474" s="128">
        <f>SUM(BK475:BK477)</f>
        <v>0</v>
      </c>
    </row>
    <row r="475" spans="2:65" s="1" customFormat="1" ht="16.5" customHeight="1" x14ac:dyDescent="0.2">
      <c r="B475" s="131"/>
      <c r="C475" s="132" t="s">
        <v>1479</v>
      </c>
      <c r="D475" s="132" t="s">
        <v>160</v>
      </c>
      <c r="E475" s="133" t="s">
        <v>797</v>
      </c>
      <c r="F475" s="134" t="s">
        <v>798</v>
      </c>
      <c r="G475" s="135" t="s">
        <v>799</v>
      </c>
      <c r="H475" s="136">
        <v>1</v>
      </c>
      <c r="I475" s="137"/>
      <c r="J475" s="137">
        <f>ROUND(I475*H475,2)</f>
        <v>0</v>
      </c>
      <c r="K475" s="134" t="s">
        <v>164</v>
      </c>
      <c r="L475" s="28"/>
      <c r="M475" s="138" t="s">
        <v>1</v>
      </c>
      <c r="N475" s="139" t="s">
        <v>39</v>
      </c>
      <c r="O475" s="140">
        <v>0</v>
      </c>
      <c r="P475" s="140">
        <v>0</v>
      </c>
      <c r="Q475" s="140">
        <v>0</v>
      </c>
      <c r="R475" s="140">
        <v>0</v>
      </c>
      <c r="S475" s="140">
        <v>0</v>
      </c>
      <c r="T475" s="141">
        <v>0</v>
      </c>
      <c r="X475" s="11"/>
      <c r="Y475" s="11"/>
      <c r="Z475" s="11"/>
      <c r="AR475" s="142" t="s">
        <v>223</v>
      </c>
      <c r="AT475" s="142" t="s">
        <v>160</v>
      </c>
      <c r="AU475" s="142" t="s">
        <v>83</v>
      </c>
      <c r="AY475" s="16" t="s">
        <v>157</v>
      </c>
      <c r="BE475" s="143">
        <f>IF(N475="základní",J475,0)</f>
        <v>0</v>
      </c>
      <c r="BF475" s="143">
        <f>IF(N475="snížená",J475,0)</f>
        <v>0</v>
      </c>
      <c r="BG475" s="143">
        <f>IF(N475="zákl. přenesená",J475,0)</f>
        <v>0</v>
      </c>
      <c r="BH475" s="143">
        <f>IF(N475="sníž. přenesená",J475,0)</f>
        <v>0</v>
      </c>
      <c r="BI475" s="143">
        <f>IF(N475="nulová",J475,0)</f>
        <v>0</v>
      </c>
      <c r="BJ475" s="16" t="s">
        <v>81</v>
      </c>
      <c r="BK475" s="143">
        <f>ROUND(I475*H475,2)</f>
        <v>0</v>
      </c>
      <c r="BL475" s="16" t="s">
        <v>223</v>
      </c>
      <c r="BM475" s="142" t="s">
        <v>800</v>
      </c>
    </row>
    <row r="476" spans="2:65" s="1" customFormat="1" ht="39" x14ac:dyDescent="0.2">
      <c r="B476" s="28"/>
      <c r="D476" s="144" t="s">
        <v>167</v>
      </c>
      <c r="F476" s="145" t="s">
        <v>774</v>
      </c>
      <c r="L476" s="28"/>
      <c r="M476" s="146"/>
      <c r="T476" s="52"/>
      <c r="X476" s="11"/>
      <c r="Y476" s="11"/>
      <c r="Z476" s="11"/>
      <c r="AT476" s="16" t="s">
        <v>167</v>
      </c>
      <c r="AU476" s="16" t="s">
        <v>83</v>
      </c>
    </row>
    <row r="477" spans="2:65" s="1" customFormat="1" ht="16.5" customHeight="1" x14ac:dyDescent="0.2">
      <c r="B477" s="131"/>
      <c r="C477" s="132">
        <v>82</v>
      </c>
      <c r="D477" s="132" t="s">
        <v>160</v>
      </c>
      <c r="E477" s="133" t="s">
        <v>801</v>
      </c>
      <c r="F477" s="134" t="s">
        <v>802</v>
      </c>
      <c r="G477" s="135" t="s">
        <v>727</v>
      </c>
      <c r="H477" s="136">
        <f>J475/100</f>
        <v>0</v>
      </c>
      <c r="I477" s="137"/>
      <c r="J477" s="137">
        <f>ROUND(I477*H477,2)</f>
        <v>0</v>
      </c>
      <c r="K477" s="134" t="s">
        <v>172</v>
      </c>
      <c r="L477" s="28"/>
      <c r="M477" s="138" t="s">
        <v>1</v>
      </c>
      <c r="N477" s="139" t="s">
        <v>39</v>
      </c>
      <c r="O477" s="140">
        <v>0</v>
      </c>
      <c r="P477" s="140">
        <v>0</v>
      </c>
      <c r="Q477" s="140">
        <v>0</v>
      </c>
      <c r="R477" s="140">
        <v>0</v>
      </c>
      <c r="S477" s="140">
        <v>0</v>
      </c>
      <c r="T477" s="141">
        <v>0</v>
      </c>
      <c r="V477" s="1" t="s">
        <v>1488</v>
      </c>
      <c r="X477" s="11"/>
      <c r="Y477" s="11"/>
      <c r="Z477" s="11"/>
      <c r="AR477" s="142" t="s">
        <v>223</v>
      </c>
      <c r="AT477" s="142" t="s">
        <v>160</v>
      </c>
      <c r="AU477" s="142" t="s">
        <v>83</v>
      </c>
      <c r="AY477" s="16" t="s">
        <v>157</v>
      </c>
      <c r="BE477" s="143">
        <f>IF(N477="základní",J477,0)</f>
        <v>0</v>
      </c>
      <c r="BF477" s="143">
        <f>IF(N477="snížená",J477,0)</f>
        <v>0</v>
      </c>
      <c r="BG477" s="143">
        <f>IF(N477="zákl. přenesená",J477,0)</f>
        <v>0</v>
      </c>
      <c r="BH477" s="143">
        <f>IF(N477="sníž. přenesená",J477,0)</f>
        <v>0</v>
      </c>
      <c r="BI477" s="143">
        <f>IF(N477="nulová",J477,0)</f>
        <v>0</v>
      </c>
      <c r="BJ477" s="16" t="s">
        <v>81</v>
      </c>
      <c r="BK477" s="143">
        <f>ROUND(I477*H477,2)</f>
        <v>0</v>
      </c>
      <c r="BL477" s="16" t="s">
        <v>223</v>
      </c>
      <c r="BM477" s="142" t="s">
        <v>803</v>
      </c>
    </row>
    <row r="478" spans="2:65" s="11" customFormat="1" ht="22.9" customHeight="1" x14ac:dyDescent="0.2">
      <c r="B478" s="120"/>
      <c r="D478" s="121" t="s">
        <v>73</v>
      </c>
      <c r="E478" s="129" t="s">
        <v>804</v>
      </c>
      <c r="F478" s="129" t="s">
        <v>805</v>
      </c>
      <c r="J478" s="130">
        <f>BK478</f>
        <v>0</v>
      </c>
      <c r="L478" s="120"/>
      <c r="M478" s="124"/>
      <c r="P478" s="125">
        <v>12.737031999999999</v>
      </c>
      <c r="R478" s="125">
        <v>3.7931599999999996E-2</v>
      </c>
      <c r="T478" s="126">
        <v>0</v>
      </c>
      <c r="AR478" s="121" t="s">
        <v>83</v>
      </c>
      <c r="AT478" s="127" t="s">
        <v>73</v>
      </c>
      <c r="AU478" s="127" t="s">
        <v>81</v>
      </c>
      <c r="AY478" s="121" t="s">
        <v>157</v>
      </c>
      <c r="BK478" s="128">
        <f>SUM(BK479:BK482)</f>
        <v>0</v>
      </c>
    </row>
    <row r="479" spans="2:65" s="1" customFormat="1" ht="16.5" customHeight="1" x14ac:dyDescent="0.2">
      <c r="B479" s="131"/>
      <c r="C479" s="132">
        <v>471</v>
      </c>
      <c r="D479" s="132" t="s">
        <v>160</v>
      </c>
      <c r="E479" s="133" t="s">
        <v>807</v>
      </c>
      <c r="F479" s="134" t="s">
        <v>808</v>
      </c>
      <c r="G479" s="135" t="s">
        <v>178</v>
      </c>
      <c r="H479" s="136">
        <v>39.927999999999997</v>
      </c>
      <c r="I479" s="137"/>
      <c r="J479" s="137">
        <f>ROUND(I479*H479,2)</f>
        <v>0</v>
      </c>
      <c r="K479" s="134" t="s">
        <v>172</v>
      </c>
      <c r="L479" s="28"/>
      <c r="M479" s="138" t="s">
        <v>1</v>
      </c>
      <c r="N479" s="139" t="s">
        <v>39</v>
      </c>
      <c r="O479" s="140">
        <v>0.108</v>
      </c>
      <c r="P479" s="140">
        <v>4.3122239999999996</v>
      </c>
      <c r="Q479" s="140">
        <v>2.9E-4</v>
      </c>
      <c r="R479" s="140">
        <v>1.157912E-2</v>
      </c>
      <c r="S479" s="140">
        <v>0</v>
      </c>
      <c r="T479" s="141">
        <v>0</v>
      </c>
      <c r="V479" s="1" t="s">
        <v>1481</v>
      </c>
      <c r="X479" s="11"/>
      <c r="Y479" s="11"/>
      <c r="Z479" s="11"/>
      <c r="AR479" s="142" t="s">
        <v>223</v>
      </c>
      <c r="AT479" s="142" t="s">
        <v>160</v>
      </c>
      <c r="AU479" s="142" t="s">
        <v>83</v>
      </c>
      <c r="AY479" s="16" t="s">
        <v>157</v>
      </c>
      <c r="BE479" s="143">
        <f>IF(N479="základní",J479,0)</f>
        <v>0</v>
      </c>
      <c r="BF479" s="143">
        <f>IF(N479="snížená",J479,0)</f>
        <v>0</v>
      </c>
      <c r="BG479" s="143">
        <f>IF(N479="zákl. přenesená",J479,0)</f>
        <v>0</v>
      </c>
      <c r="BH479" s="143">
        <f>IF(N479="sníž. přenesená",J479,0)</f>
        <v>0</v>
      </c>
      <c r="BI479" s="143">
        <f>IF(N479="nulová",J479,0)</f>
        <v>0</v>
      </c>
      <c r="BJ479" s="16" t="s">
        <v>81</v>
      </c>
      <c r="BK479" s="143">
        <f>ROUND(I479*H479,2)</f>
        <v>0</v>
      </c>
      <c r="BL479" s="16" t="s">
        <v>223</v>
      </c>
      <c r="BM479" s="142" t="s">
        <v>809</v>
      </c>
    </row>
    <row r="480" spans="2:65" s="12" customFormat="1" x14ac:dyDescent="0.2">
      <c r="B480" s="147"/>
      <c r="D480" s="144" t="s">
        <v>183</v>
      </c>
      <c r="E480" s="148" t="s">
        <v>1</v>
      </c>
      <c r="F480" s="149" t="s">
        <v>810</v>
      </c>
      <c r="H480" s="150">
        <v>39.927999999999997</v>
      </c>
      <c r="L480" s="147"/>
      <c r="M480" s="151"/>
      <c r="T480" s="152"/>
      <c r="X480" s="11"/>
      <c r="Y480" s="11"/>
      <c r="Z480" s="11"/>
      <c r="AT480" s="148" t="s">
        <v>183</v>
      </c>
      <c r="AU480" s="148" t="s">
        <v>83</v>
      </c>
      <c r="AV480" s="12" t="s">
        <v>83</v>
      </c>
      <c r="AW480" s="12" t="s">
        <v>30</v>
      </c>
      <c r="AX480" s="12" t="s">
        <v>74</v>
      </c>
      <c r="AY480" s="148" t="s">
        <v>157</v>
      </c>
    </row>
    <row r="481" spans="2:65" s="13" customFormat="1" x14ac:dyDescent="0.2">
      <c r="B481" s="153"/>
      <c r="D481" s="144" t="s">
        <v>183</v>
      </c>
      <c r="E481" s="154" t="s">
        <v>1</v>
      </c>
      <c r="F481" s="155" t="s">
        <v>185</v>
      </c>
      <c r="H481" s="156">
        <v>39.927999999999997</v>
      </c>
      <c r="L481" s="153"/>
      <c r="M481" s="157"/>
      <c r="T481" s="158"/>
      <c r="X481" s="11"/>
      <c r="Y481" s="11"/>
      <c r="Z481" s="11"/>
      <c r="AT481" s="154" t="s">
        <v>183</v>
      </c>
      <c r="AU481" s="154" t="s">
        <v>83</v>
      </c>
      <c r="AV481" s="13" t="s">
        <v>165</v>
      </c>
      <c r="AW481" s="13" t="s">
        <v>30</v>
      </c>
      <c r="AX481" s="13" t="s">
        <v>81</v>
      </c>
      <c r="AY481" s="154" t="s">
        <v>157</v>
      </c>
    </row>
    <row r="482" spans="2:65" s="1" customFormat="1" ht="16.5" customHeight="1" x14ac:dyDescent="0.2">
      <c r="B482" s="131"/>
      <c r="C482" s="132" t="s">
        <v>1479</v>
      </c>
      <c r="D482" s="132" t="s">
        <v>160</v>
      </c>
      <c r="E482" s="133" t="s">
        <v>811</v>
      </c>
      <c r="F482" s="134" t="s">
        <v>812</v>
      </c>
      <c r="G482" s="135" t="s">
        <v>178</v>
      </c>
      <c r="H482" s="136">
        <v>39.927999999999997</v>
      </c>
      <c r="I482" s="137"/>
      <c r="J482" s="137">
        <f>ROUND(I482*H482,2)</f>
        <v>0</v>
      </c>
      <c r="K482" s="134" t="s">
        <v>172</v>
      </c>
      <c r="L482" s="28"/>
      <c r="M482" s="138" t="s">
        <v>1</v>
      </c>
      <c r="N482" s="139" t="s">
        <v>39</v>
      </c>
      <c r="O482" s="140">
        <v>0.21099999999999999</v>
      </c>
      <c r="P482" s="140">
        <v>8.4248079999999987</v>
      </c>
      <c r="Q482" s="140">
        <v>6.6E-4</v>
      </c>
      <c r="R482" s="140">
        <v>2.6352479999999998E-2</v>
      </c>
      <c r="S482" s="140">
        <v>0</v>
      </c>
      <c r="T482" s="141">
        <v>0</v>
      </c>
      <c r="X482" s="11"/>
      <c r="Y482" s="11"/>
      <c r="Z482" s="11"/>
      <c r="AR482" s="142" t="s">
        <v>223</v>
      </c>
      <c r="AT482" s="142" t="s">
        <v>160</v>
      </c>
      <c r="AU482" s="142" t="s">
        <v>83</v>
      </c>
      <c r="AY482" s="16" t="s">
        <v>157</v>
      </c>
      <c r="BE482" s="143">
        <f>IF(N482="základní",J482,0)</f>
        <v>0</v>
      </c>
      <c r="BF482" s="143">
        <f>IF(N482="snížená",J482,0)</f>
        <v>0</v>
      </c>
      <c r="BG482" s="143">
        <f>IF(N482="zákl. přenesená",J482,0)</f>
        <v>0</v>
      </c>
      <c r="BH482" s="143">
        <f>IF(N482="sníž. přenesená",J482,0)</f>
        <v>0</v>
      </c>
      <c r="BI482" s="143">
        <f>IF(N482="nulová",J482,0)</f>
        <v>0</v>
      </c>
      <c r="BJ482" s="16" t="s">
        <v>81</v>
      </c>
      <c r="BK482" s="143">
        <f>ROUND(I482*H482,2)</f>
        <v>0</v>
      </c>
      <c r="BL482" s="16" t="s">
        <v>223</v>
      </c>
      <c r="BM482" s="142" t="s">
        <v>813</v>
      </c>
    </row>
    <row r="483" spans="2:65" s="11" customFormat="1" ht="25.9" customHeight="1" x14ac:dyDescent="0.2">
      <c r="B483" s="120"/>
      <c r="D483" s="121" t="s">
        <v>73</v>
      </c>
      <c r="E483" s="122" t="s">
        <v>281</v>
      </c>
      <c r="F483" s="122" t="s">
        <v>281</v>
      </c>
      <c r="J483" s="123">
        <f>BK483</f>
        <v>0</v>
      </c>
      <c r="L483" s="120"/>
      <c r="M483" s="124"/>
      <c r="P483" s="125">
        <v>0</v>
      </c>
      <c r="R483" s="125">
        <v>0</v>
      </c>
      <c r="T483" s="126">
        <v>0</v>
      </c>
      <c r="AR483" s="121" t="s">
        <v>90</v>
      </c>
      <c r="AT483" s="127" t="s">
        <v>73</v>
      </c>
      <c r="AU483" s="127" t="s">
        <v>74</v>
      </c>
      <c r="AY483" s="121" t="s">
        <v>157</v>
      </c>
      <c r="BK483" s="128">
        <f>BK484</f>
        <v>0</v>
      </c>
    </row>
    <row r="484" spans="2:65" s="11" customFormat="1" ht="22.9" customHeight="1" x14ac:dyDescent="0.2">
      <c r="B484" s="120"/>
      <c r="D484" s="121" t="s">
        <v>73</v>
      </c>
      <c r="E484" s="129" t="s">
        <v>814</v>
      </c>
      <c r="F484" s="129" t="s">
        <v>815</v>
      </c>
      <c r="J484" s="130">
        <f>BK484</f>
        <v>0</v>
      </c>
      <c r="L484" s="120"/>
      <c r="M484" s="124"/>
      <c r="P484" s="125">
        <v>0</v>
      </c>
      <c r="R484" s="125">
        <v>0</v>
      </c>
      <c r="T484" s="126">
        <v>0</v>
      </c>
      <c r="AR484" s="121" t="s">
        <v>90</v>
      </c>
      <c r="AT484" s="127" t="s">
        <v>73</v>
      </c>
      <c r="AU484" s="127" t="s">
        <v>81</v>
      </c>
      <c r="AY484" s="121" t="s">
        <v>157</v>
      </c>
      <c r="BK484" s="128">
        <f>SUM(BK485:BK494)</f>
        <v>0</v>
      </c>
    </row>
    <row r="485" spans="2:65" s="1" customFormat="1" ht="16.5" customHeight="1" x14ac:dyDescent="0.2">
      <c r="B485" s="131"/>
      <c r="C485" s="132" t="s">
        <v>1479</v>
      </c>
      <c r="D485" s="132" t="s">
        <v>160</v>
      </c>
      <c r="E485" s="133" t="s">
        <v>817</v>
      </c>
      <c r="F485" s="134" t="s">
        <v>818</v>
      </c>
      <c r="G485" s="135" t="s">
        <v>336</v>
      </c>
      <c r="H485" s="136">
        <v>4</v>
      </c>
      <c r="I485" s="137"/>
      <c r="J485" s="137">
        <f>ROUND(I485*H485,2)</f>
        <v>0</v>
      </c>
      <c r="K485" s="134" t="s">
        <v>164</v>
      </c>
      <c r="L485" s="28"/>
      <c r="M485" s="138" t="s">
        <v>1</v>
      </c>
      <c r="N485" s="139" t="s">
        <v>39</v>
      </c>
      <c r="O485" s="140">
        <v>0</v>
      </c>
      <c r="P485" s="140">
        <v>0</v>
      </c>
      <c r="Q485" s="140">
        <v>0</v>
      </c>
      <c r="R485" s="140">
        <v>0</v>
      </c>
      <c r="S485" s="140">
        <v>0</v>
      </c>
      <c r="T485" s="141">
        <v>0</v>
      </c>
      <c r="X485" s="11"/>
      <c r="Y485" s="11"/>
      <c r="Z485" s="11"/>
      <c r="AR485" s="142" t="s">
        <v>527</v>
      </c>
      <c r="AT485" s="142" t="s">
        <v>160</v>
      </c>
      <c r="AU485" s="142" t="s">
        <v>83</v>
      </c>
      <c r="AY485" s="16" t="s">
        <v>157</v>
      </c>
      <c r="BE485" s="143">
        <f>IF(N485="základní",J485,0)</f>
        <v>0</v>
      </c>
      <c r="BF485" s="143">
        <f>IF(N485="snížená",J485,0)</f>
        <v>0</v>
      </c>
      <c r="BG485" s="143">
        <f>IF(N485="zákl. přenesená",J485,0)</f>
        <v>0</v>
      </c>
      <c r="BH485" s="143">
        <f>IF(N485="sníž. přenesená",J485,0)</f>
        <v>0</v>
      </c>
      <c r="BI485" s="143">
        <f>IF(N485="nulová",J485,0)</f>
        <v>0</v>
      </c>
      <c r="BJ485" s="16" t="s">
        <v>81</v>
      </c>
      <c r="BK485" s="143">
        <f>ROUND(I485*H485,2)</f>
        <v>0</v>
      </c>
      <c r="BL485" s="16" t="s">
        <v>527</v>
      </c>
      <c r="BM485" s="142" t="s">
        <v>819</v>
      </c>
    </row>
    <row r="486" spans="2:65" s="1" customFormat="1" ht="39" x14ac:dyDescent="0.2">
      <c r="B486" s="28"/>
      <c r="D486" s="144" t="s">
        <v>167</v>
      </c>
      <c r="F486" s="145" t="s">
        <v>820</v>
      </c>
      <c r="L486" s="28"/>
      <c r="M486" s="146"/>
      <c r="T486" s="52"/>
      <c r="X486" s="11"/>
      <c r="Y486" s="11"/>
      <c r="Z486" s="11"/>
      <c r="AT486" s="16" t="s">
        <v>167</v>
      </c>
      <c r="AU486" s="16" t="s">
        <v>83</v>
      </c>
    </row>
    <row r="487" spans="2:65" s="1" customFormat="1" ht="16.5" customHeight="1" x14ac:dyDescent="0.2">
      <c r="B487" s="131"/>
      <c r="C487" s="132" t="s">
        <v>1479</v>
      </c>
      <c r="D487" s="132" t="s">
        <v>160</v>
      </c>
      <c r="E487" s="133" t="s">
        <v>821</v>
      </c>
      <c r="F487" s="134" t="s">
        <v>822</v>
      </c>
      <c r="G487" s="135" t="s">
        <v>336</v>
      </c>
      <c r="H487" s="136">
        <v>2</v>
      </c>
      <c r="I487" s="137"/>
      <c r="J487" s="137">
        <f>ROUND(I487*H487,2)</f>
        <v>0</v>
      </c>
      <c r="K487" s="134" t="s">
        <v>164</v>
      </c>
      <c r="L487" s="28"/>
      <c r="M487" s="138" t="s">
        <v>1</v>
      </c>
      <c r="N487" s="139" t="s">
        <v>39</v>
      </c>
      <c r="O487" s="140">
        <v>0</v>
      </c>
      <c r="P487" s="140">
        <v>0</v>
      </c>
      <c r="Q487" s="140">
        <v>0</v>
      </c>
      <c r="R487" s="140">
        <v>0</v>
      </c>
      <c r="S487" s="140">
        <v>0</v>
      </c>
      <c r="T487" s="141">
        <v>0</v>
      </c>
      <c r="X487" s="11"/>
      <c r="Y487" s="11"/>
      <c r="Z487" s="11"/>
      <c r="AR487" s="142" t="s">
        <v>527</v>
      </c>
      <c r="AT487" s="142" t="s">
        <v>160</v>
      </c>
      <c r="AU487" s="142" t="s">
        <v>83</v>
      </c>
      <c r="AY487" s="16" t="s">
        <v>157</v>
      </c>
      <c r="BE487" s="143">
        <f>IF(N487="základní",J487,0)</f>
        <v>0</v>
      </c>
      <c r="BF487" s="143">
        <f>IF(N487="snížená",J487,0)</f>
        <v>0</v>
      </c>
      <c r="BG487" s="143">
        <f>IF(N487="zákl. přenesená",J487,0)</f>
        <v>0</v>
      </c>
      <c r="BH487" s="143">
        <f>IF(N487="sníž. přenesená",J487,0)</f>
        <v>0</v>
      </c>
      <c r="BI487" s="143">
        <f>IF(N487="nulová",J487,0)</f>
        <v>0</v>
      </c>
      <c r="BJ487" s="16" t="s">
        <v>81</v>
      </c>
      <c r="BK487" s="143">
        <f>ROUND(I487*H487,2)</f>
        <v>0</v>
      </c>
      <c r="BL487" s="16" t="s">
        <v>527</v>
      </c>
      <c r="BM487" s="142" t="s">
        <v>823</v>
      </c>
    </row>
    <row r="488" spans="2:65" s="1" customFormat="1" ht="39" x14ac:dyDescent="0.2">
      <c r="B488" s="28"/>
      <c r="D488" s="144" t="s">
        <v>167</v>
      </c>
      <c r="F488" s="145" t="s">
        <v>820</v>
      </c>
      <c r="L488" s="28"/>
      <c r="M488" s="146"/>
      <c r="T488" s="52"/>
      <c r="X488" s="11"/>
      <c r="Y488" s="11"/>
      <c r="Z488" s="11"/>
      <c r="AT488" s="16" t="s">
        <v>167</v>
      </c>
      <c r="AU488" s="16" t="s">
        <v>83</v>
      </c>
    </row>
    <row r="489" spans="2:65" s="1" customFormat="1" ht="16.5" customHeight="1" x14ac:dyDescent="0.2">
      <c r="B489" s="131"/>
      <c r="C489" s="132" t="s">
        <v>1479</v>
      </c>
      <c r="D489" s="132" t="s">
        <v>160</v>
      </c>
      <c r="E489" s="133" t="s">
        <v>825</v>
      </c>
      <c r="F489" s="134" t="s">
        <v>826</v>
      </c>
      <c r="G489" s="135" t="s">
        <v>171</v>
      </c>
      <c r="H489" s="136">
        <v>0.15</v>
      </c>
      <c r="I489" s="137"/>
      <c r="J489" s="137">
        <f>ROUND(I489*H489,2)</f>
        <v>0</v>
      </c>
      <c r="K489" s="134" t="s">
        <v>164</v>
      </c>
      <c r="L489" s="28"/>
      <c r="M489" s="138" t="s">
        <v>1</v>
      </c>
      <c r="N489" s="139" t="s">
        <v>39</v>
      </c>
      <c r="O489" s="140">
        <v>0</v>
      </c>
      <c r="P489" s="140">
        <v>0</v>
      </c>
      <c r="Q489" s="140">
        <v>0</v>
      </c>
      <c r="R489" s="140">
        <v>0</v>
      </c>
      <c r="S489" s="140">
        <v>0</v>
      </c>
      <c r="T489" s="141">
        <v>0</v>
      </c>
      <c r="X489" s="11"/>
      <c r="Y489" s="11"/>
      <c r="Z489" s="11"/>
      <c r="AR489" s="142" t="s">
        <v>527</v>
      </c>
      <c r="AT489" s="142" t="s">
        <v>160</v>
      </c>
      <c r="AU489" s="142" t="s">
        <v>83</v>
      </c>
      <c r="AY489" s="16" t="s">
        <v>157</v>
      </c>
      <c r="BE489" s="143">
        <f>IF(N489="základní",J489,0)</f>
        <v>0</v>
      </c>
      <c r="BF489" s="143">
        <f>IF(N489="snížená",J489,0)</f>
        <v>0</v>
      </c>
      <c r="BG489" s="143">
        <f>IF(N489="zákl. přenesená",J489,0)</f>
        <v>0</v>
      </c>
      <c r="BH489" s="143">
        <f>IF(N489="sníž. přenesená",J489,0)</f>
        <v>0</v>
      </c>
      <c r="BI489" s="143">
        <f>IF(N489="nulová",J489,0)</f>
        <v>0</v>
      </c>
      <c r="BJ489" s="16" t="s">
        <v>81</v>
      </c>
      <c r="BK489" s="143">
        <f>ROUND(I489*H489,2)</f>
        <v>0</v>
      </c>
      <c r="BL489" s="16" t="s">
        <v>527</v>
      </c>
      <c r="BM489" s="142" t="s">
        <v>827</v>
      </c>
    </row>
    <row r="490" spans="2:65" s="1" customFormat="1" ht="39" x14ac:dyDescent="0.2">
      <c r="B490" s="28"/>
      <c r="D490" s="144" t="s">
        <v>167</v>
      </c>
      <c r="F490" s="145" t="s">
        <v>820</v>
      </c>
      <c r="L490" s="28"/>
      <c r="M490" s="146"/>
      <c r="T490" s="52"/>
      <c r="X490" s="11"/>
      <c r="Y490" s="11"/>
      <c r="Z490" s="11"/>
      <c r="AT490" s="16" t="s">
        <v>167</v>
      </c>
      <c r="AU490" s="16" t="s">
        <v>83</v>
      </c>
    </row>
    <row r="491" spans="2:65" s="1" customFormat="1" ht="16.5" customHeight="1" x14ac:dyDescent="0.2">
      <c r="B491" s="131"/>
      <c r="C491" s="132" t="s">
        <v>1479</v>
      </c>
      <c r="D491" s="132" t="s">
        <v>160</v>
      </c>
      <c r="E491" s="133" t="s">
        <v>828</v>
      </c>
      <c r="F491" s="134" t="s">
        <v>829</v>
      </c>
      <c r="G491" s="135" t="s">
        <v>171</v>
      </c>
      <c r="H491" s="136">
        <v>0.2</v>
      </c>
      <c r="I491" s="137"/>
      <c r="J491" s="137">
        <f>ROUND(I491*H491,2)</f>
        <v>0</v>
      </c>
      <c r="K491" s="134" t="s">
        <v>164</v>
      </c>
      <c r="L491" s="28"/>
      <c r="M491" s="138" t="s">
        <v>1</v>
      </c>
      <c r="N491" s="139" t="s">
        <v>39</v>
      </c>
      <c r="O491" s="140">
        <v>0</v>
      </c>
      <c r="P491" s="140">
        <v>0</v>
      </c>
      <c r="Q491" s="140">
        <v>0</v>
      </c>
      <c r="R491" s="140">
        <v>0</v>
      </c>
      <c r="S491" s="140">
        <v>0</v>
      </c>
      <c r="T491" s="141">
        <v>0</v>
      </c>
      <c r="X491" s="11"/>
      <c r="Y491" s="11"/>
      <c r="Z491" s="11"/>
      <c r="AR491" s="142" t="s">
        <v>527</v>
      </c>
      <c r="AT491" s="142" t="s">
        <v>160</v>
      </c>
      <c r="AU491" s="142" t="s">
        <v>83</v>
      </c>
      <c r="AY491" s="16" t="s">
        <v>157</v>
      </c>
      <c r="BE491" s="143">
        <f>IF(N491="základní",J491,0)</f>
        <v>0</v>
      </c>
      <c r="BF491" s="143">
        <f>IF(N491="snížená",J491,0)</f>
        <v>0</v>
      </c>
      <c r="BG491" s="143">
        <f>IF(N491="zákl. přenesená",J491,0)</f>
        <v>0</v>
      </c>
      <c r="BH491" s="143">
        <f>IF(N491="sníž. přenesená",J491,0)</f>
        <v>0</v>
      </c>
      <c r="BI491" s="143">
        <f>IF(N491="nulová",J491,0)</f>
        <v>0</v>
      </c>
      <c r="BJ491" s="16" t="s">
        <v>81</v>
      </c>
      <c r="BK491" s="143">
        <f>ROUND(I491*H491,2)</f>
        <v>0</v>
      </c>
      <c r="BL491" s="16" t="s">
        <v>527</v>
      </c>
      <c r="BM491" s="142" t="s">
        <v>830</v>
      </c>
    </row>
    <row r="492" spans="2:65" s="1" customFormat="1" ht="39" x14ac:dyDescent="0.2">
      <c r="B492" s="28"/>
      <c r="D492" s="144" t="s">
        <v>167</v>
      </c>
      <c r="F492" s="145" t="s">
        <v>820</v>
      </c>
      <c r="L492" s="28"/>
      <c r="M492" s="146"/>
      <c r="T492" s="52"/>
      <c r="X492" s="11"/>
      <c r="Y492" s="11"/>
      <c r="Z492" s="11"/>
      <c r="AT492" s="16" t="s">
        <v>167</v>
      </c>
      <c r="AU492" s="16" t="s">
        <v>83</v>
      </c>
    </row>
    <row r="493" spans="2:65" s="1" customFormat="1" ht="16.5" customHeight="1" x14ac:dyDescent="0.2">
      <c r="B493" s="131"/>
      <c r="C493" s="132" t="s">
        <v>1479</v>
      </c>
      <c r="D493" s="132" t="s">
        <v>160</v>
      </c>
      <c r="E493" s="133" t="s">
        <v>832</v>
      </c>
      <c r="F493" s="134" t="s">
        <v>833</v>
      </c>
      <c r="G493" s="135" t="s">
        <v>171</v>
      </c>
      <c r="H493" s="136">
        <v>2.5000000000000001E-2</v>
      </c>
      <c r="I493" s="137"/>
      <c r="J493" s="137">
        <f>ROUND(I493*H493,2)</f>
        <v>0</v>
      </c>
      <c r="K493" s="134" t="s">
        <v>164</v>
      </c>
      <c r="L493" s="28"/>
      <c r="M493" s="138" t="s">
        <v>1</v>
      </c>
      <c r="N493" s="139" t="s">
        <v>39</v>
      </c>
      <c r="O493" s="140">
        <v>0</v>
      </c>
      <c r="P493" s="140">
        <v>0</v>
      </c>
      <c r="Q493" s="140">
        <v>0</v>
      </c>
      <c r="R493" s="140">
        <v>0</v>
      </c>
      <c r="S493" s="140">
        <v>0</v>
      </c>
      <c r="T493" s="141">
        <v>0</v>
      </c>
      <c r="X493" s="11"/>
      <c r="Y493" s="11"/>
      <c r="Z493" s="11"/>
      <c r="AR493" s="142" t="s">
        <v>527</v>
      </c>
      <c r="AT493" s="142" t="s">
        <v>160</v>
      </c>
      <c r="AU493" s="142" t="s">
        <v>83</v>
      </c>
      <c r="AY493" s="16" t="s">
        <v>157</v>
      </c>
      <c r="BE493" s="143">
        <f>IF(N493="základní",J493,0)</f>
        <v>0</v>
      </c>
      <c r="BF493" s="143">
        <f>IF(N493="snížená",J493,0)</f>
        <v>0</v>
      </c>
      <c r="BG493" s="143">
        <f>IF(N493="zákl. přenesená",J493,0)</f>
        <v>0</v>
      </c>
      <c r="BH493" s="143">
        <f>IF(N493="sníž. přenesená",J493,0)</f>
        <v>0</v>
      </c>
      <c r="BI493" s="143">
        <f>IF(N493="nulová",J493,0)</f>
        <v>0</v>
      </c>
      <c r="BJ493" s="16" t="s">
        <v>81</v>
      </c>
      <c r="BK493" s="143">
        <f>ROUND(I493*H493,2)</f>
        <v>0</v>
      </c>
      <c r="BL493" s="16" t="s">
        <v>527</v>
      </c>
      <c r="BM493" s="142" t="s">
        <v>834</v>
      </c>
    </row>
    <row r="494" spans="2:65" s="1" customFormat="1" ht="39" x14ac:dyDescent="0.2">
      <c r="B494" s="28"/>
      <c r="D494" s="144" t="s">
        <v>167</v>
      </c>
      <c r="F494" s="145" t="s">
        <v>820</v>
      </c>
      <c r="L494" s="28"/>
      <c r="M494" s="146"/>
      <c r="T494" s="52"/>
      <c r="X494" s="11"/>
      <c r="Y494" s="11"/>
      <c r="Z494" s="11"/>
      <c r="AT494" s="16" t="s">
        <v>167</v>
      </c>
      <c r="AU494" s="16" t="s">
        <v>83</v>
      </c>
    </row>
    <row r="495" spans="2:65" s="11" customFormat="1" ht="25.9" customHeight="1" x14ac:dyDescent="0.2">
      <c r="B495" s="120"/>
      <c r="D495" s="121" t="s">
        <v>73</v>
      </c>
      <c r="E495" s="122" t="s">
        <v>835</v>
      </c>
      <c r="F495" s="122" t="s">
        <v>836</v>
      </c>
      <c r="J495" s="123">
        <f>BK495</f>
        <v>0</v>
      </c>
      <c r="L495" s="120"/>
      <c r="M495" s="124"/>
      <c r="P495" s="125">
        <v>0</v>
      </c>
      <c r="R495" s="125">
        <v>0</v>
      </c>
      <c r="T495" s="126">
        <v>0</v>
      </c>
      <c r="AR495" s="121" t="s">
        <v>165</v>
      </c>
      <c r="AT495" s="127" t="s">
        <v>73</v>
      </c>
      <c r="AU495" s="127" t="s">
        <v>74</v>
      </c>
      <c r="AY495" s="121" t="s">
        <v>157</v>
      </c>
      <c r="BK495" s="128">
        <f>SUM(BK496:BK509)</f>
        <v>0</v>
      </c>
    </row>
    <row r="496" spans="2:65" s="1" customFormat="1" ht="24.2" customHeight="1" x14ac:dyDescent="0.2">
      <c r="B496" s="131"/>
      <c r="C496" s="132" t="s">
        <v>1479</v>
      </c>
      <c r="D496" s="132" t="s">
        <v>160</v>
      </c>
      <c r="E496" s="133" t="s">
        <v>837</v>
      </c>
      <c r="F496" s="134" t="s">
        <v>838</v>
      </c>
      <c r="G496" s="135" t="s">
        <v>178</v>
      </c>
      <c r="H496" s="136">
        <v>68.466999999999999</v>
      </c>
      <c r="I496" s="137"/>
      <c r="J496" s="137">
        <f>ROUND(I496*H496,2)</f>
        <v>0</v>
      </c>
      <c r="K496" s="134" t="s">
        <v>164</v>
      </c>
      <c r="L496" s="28"/>
      <c r="M496" s="138" t="s">
        <v>1</v>
      </c>
      <c r="N496" s="139" t="s">
        <v>39</v>
      </c>
      <c r="O496" s="140">
        <v>0</v>
      </c>
      <c r="P496" s="140">
        <v>0</v>
      </c>
      <c r="Q496" s="140">
        <v>0</v>
      </c>
      <c r="R496" s="140">
        <v>0</v>
      </c>
      <c r="S496" s="140">
        <v>0</v>
      </c>
      <c r="T496" s="141">
        <v>0</v>
      </c>
      <c r="X496" s="11"/>
      <c r="Y496" s="11"/>
      <c r="Z496" s="11"/>
      <c r="AR496" s="142" t="s">
        <v>839</v>
      </c>
      <c r="AT496" s="142" t="s">
        <v>160</v>
      </c>
      <c r="AU496" s="142" t="s">
        <v>81</v>
      </c>
      <c r="AY496" s="16" t="s">
        <v>157</v>
      </c>
      <c r="BE496" s="143">
        <f>IF(N496="základní",J496,0)</f>
        <v>0</v>
      </c>
      <c r="BF496" s="143">
        <f>IF(N496="snížená",J496,0)</f>
        <v>0</v>
      </c>
      <c r="BG496" s="143">
        <f>IF(N496="zákl. přenesená",J496,0)</f>
        <v>0</v>
      </c>
      <c r="BH496" s="143">
        <f>IF(N496="sníž. přenesená",J496,0)</f>
        <v>0</v>
      </c>
      <c r="BI496" s="143">
        <f>IF(N496="nulová",J496,0)</f>
        <v>0</v>
      </c>
      <c r="BJ496" s="16" t="s">
        <v>81</v>
      </c>
      <c r="BK496" s="143">
        <f>ROUND(I496*H496,2)</f>
        <v>0</v>
      </c>
      <c r="BL496" s="16" t="s">
        <v>839</v>
      </c>
      <c r="BM496" s="142" t="s">
        <v>840</v>
      </c>
    </row>
    <row r="497" spans="2:65" s="1" customFormat="1" ht="39" x14ac:dyDescent="0.2">
      <c r="B497" s="28"/>
      <c r="D497" s="144" t="s">
        <v>167</v>
      </c>
      <c r="F497" s="145" t="s">
        <v>841</v>
      </c>
      <c r="L497" s="28"/>
      <c r="M497" s="146"/>
      <c r="T497" s="52"/>
      <c r="X497" s="11"/>
      <c r="Y497" s="11"/>
      <c r="Z497" s="11"/>
      <c r="AT497" s="16" t="s">
        <v>167</v>
      </c>
      <c r="AU497" s="16" t="s">
        <v>81</v>
      </c>
    </row>
    <row r="498" spans="2:65" s="14" customFormat="1" x14ac:dyDescent="0.2">
      <c r="B498" s="171"/>
      <c r="D498" s="144" t="s">
        <v>183</v>
      </c>
      <c r="E498" s="172" t="s">
        <v>1</v>
      </c>
      <c r="F498" s="173" t="s">
        <v>842</v>
      </c>
      <c r="H498" s="172" t="s">
        <v>1</v>
      </c>
      <c r="L498" s="171"/>
      <c r="M498" s="174"/>
      <c r="T498" s="175"/>
      <c r="X498" s="11"/>
      <c r="Y498" s="11"/>
      <c r="Z498" s="11"/>
      <c r="AT498" s="172" t="s">
        <v>183</v>
      </c>
      <c r="AU498" s="172" t="s">
        <v>81</v>
      </c>
      <c r="AV498" s="14" t="s">
        <v>81</v>
      </c>
      <c r="AW498" s="14" t="s">
        <v>30</v>
      </c>
      <c r="AX498" s="14" t="s">
        <v>74</v>
      </c>
      <c r="AY498" s="172" t="s">
        <v>157</v>
      </c>
    </row>
    <row r="499" spans="2:65" s="12" customFormat="1" x14ac:dyDescent="0.2">
      <c r="B499" s="147"/>
      <c r="D499" s="144" t="s">
        <v>183</v>
      </c>
      <c r="E499" s="148" t="s">
        <v>1</v>
      </c>
      <c r="F499" s="149" t="s">
        <v>552</v>
      </c>
      <c r="H499" s="150">
        <v>46.933999999999997</v>
      </c>
      <c r="L499" s="147"/>
      <c r="M499" s="151"/>
      <c r="T499" s="152"/>
      <c r="X499" s="11"/>
      <c r="Y499" s="11"/>
      <c r="Z499" s="11"/>
      <c r="AT499" s="148" t="s">
        <v>183</v>
      </c>
      <c r="AU499" s="148" t="s">
        <v>81</v>
      </c>
      <c r="AV499" s="12" t="s">
        <v>83</v>
      </c>
      <c r="AW499" s="12" t="s">
        <v>30</v>
      </c>
      <c r="AX499" s="12" t="s">
        <v>74</v>
      </c>
      <c r="AY499" s="148" t="s">
        <v>157</v>
      </c>
    </row>
    <row r="500" spans="2:65" s="12" customFormat="1" x14ac:dyDescent="0.2">
      <c r="B500" s="147"/>
      <c r="D500" s="144" t="s">
        <v>183</v>
      </c>
      <c r="E500" s="148" t="s">
        <v>1</v>
      </c>
      <c r="F500" s="149" t="s">
        <v>561</v>
      </c>
      <c r="H500" s="150">
        <v>21.533000000000001</v>
      </c>
      <c r="L500" s="147"/>
      <c r="M500" s="151"/>
      <c r="T500" s="152"/>
      <c r="X500" s="11"/>
      <c r="Y500" s="11"/>
      <c r="Z500" s="11"/>
      <c r="AT500" s="148" t="s">
        <v>183</v>
      </c>
      <c r="AU500" s="148" t="s">
        <v>81</v>
      </c>
      <c r="AV500" s="12" t="s">
        <v>83</v>
      </c>
      <c r="AW500" s="12" t="s">
        <v>30</v>
      </c>
      <c r="AX500" s="12" t="s">
        <v>74</v>
      </c>
      <c r="AY500" s="148" t="s">
        <v>157</v>
      </c>
    </row>
    <row r="501" spans="2:65" s="13" customFormat="1" x14ac:dyDescent="0.2">
      <c r="B501" s="153"/>
      <c r="D501" s="144" t="s">
        <v>183</v>
      </c>
      <c r="E501" s="154" t="s">
        <v>1</v>
      </c>
      <c r="F501" s="155" t="s">
        <v>185</v>
      </c>
      <c r="H501" s="156">
        <v>68.466999999999999</v>
      </c>
      <c r="L501" s="153"/>
      <c r="M501" s="157"/>
      <c r="T501" s="158"/>
      <c r="X501" s="11"/>
      <c r="Y501" s="11"/>
      <c r="Z501" s="11"/>
      <c r="AT501" s="154" t="s">
        <v>183</v>
      </c>
      <c r="AU501" s="154" t="s">
        <v>81</v>
      </c>
      <c r="AV501" s="13" t="s">
        <v>165</v>
      </c>
      <c r="AW501" s="13" t="s">
        <v>30</v>
      </c>
      <c r="AX501" s="13" t="s">
        <v>81</v>
      </c>
      <c r="AY501" s="154" t="s">
        <v>157</v>
      </c>
    </row>
    <row r="502" spans="2:65" s="1" customFormat="1" ht="24.2" customHeight="1" x14ac:dyDescent="0.2">
      <c r="B502" s="131"/>
      <c r="C502" s="132" t="s">
        <v>1479</v>
      </c>
      <c r="D502" s="132" t="s">
        <v>160</v>
      </c>
      <c r="E502" s="133" t="s">
        <v>844</v>
      </c>
      <c r="F502" s="134" t="s">
        <v>845</v>
      </c>
      <c r="G502" s="135" t="s">
        <v>178</v>
      </c>
      <c r="H502" s="136">
        <v>58.286999999999999</v>
      </c>
      <c r="I502" s="137"/>
      <c r="J502" s="137">
        <f>ROUND(I502*H502,2)</f>
        <v>0</v>
      </c>
      <c r="K502" s="134" t="s">
        <v>164</v>
      </c>
      <c r="L502" s="28"/>
      <c r="M502" s="138" t="s">
        <v>1</v>
      </c>
      <c r="N502" s="139" t="s">
        <v>39</v>
      </c>
      <c r="O502" s="140">
        <v>0</v>
      </c>
      <c r="P502" s="140">
        <v>0</v>
      </c>
      <c r="Q502" s="140">
        <v>0</v>
      </c>
      <c r="R502" s="140">
        <v>0</v>
      </c>
      <c r="S502" s="140">
        <v>0</v>
      </c>
      <c r="T502" s="141">
        <v>0</v>
      </c>
      <c r="X502" s="11"/>
      <c r="Y502" s="11"/>
      <c r="Z502" s="11"/>
      <c r="AR502" s="142" t="s">
        <v>839</v>
      </c>
      <c r="AT502" s="142" t="s">
        <v>160</v>
      </c>
      <c r="AU502" s="142" t="s">
        <v>81</v>
      </c>
      <c r="AY502" s="16" t="s">
        <v>157</v>
      </c>
      <c r="BE502" s="143">
        <f>IF(N502="základní",J502,0)</f>
        <v>0</v>
      </c>
      <c r="BF502" s="143">
        <f>IF(N502="snížená",J502,0)</f>
        <v>0</v>
      </c>
      <c r="BG502" s="143">
        <f>IF(N502="zákl. přenesená",J502,0)</f>
        <v>0</v>
      </c>
      <c r="BH502" s="143">
        <f>IF(N502="sníž. přenesená",J502,0)</f>
        <v>0</v>
      </c>
      <c r="BI502" s="143">
        <f>IF(N502="nulová",J502,0)</f>
        <v>0</v>
      </c>
      <c r="BJ502" s="16" t="s">
        <v>81</v>
      </c>
      <c r="BK502" s="143">
        <f>ROUND(I502*H502,2)</f>
        <v>0</v>
      </c>
      <c r="BL502" s="16" t="s">
        <v>839</v>
      </c>
      <c r="BM502" s="142" t="s">
        <v>846</v>
      </c>
    </row>
    <row r="503" spans="2:65" s="1" customFormat="1" ht="39" x14ac:dyDescent="0.2">
      <c r="B503" s="28"/>
      <c r="D503" s="144" t="s">
        <v>167</v>
      </c>
      <c r="F503" s="145" t="s">
        <v>841</v>
      </c>
      <c r="L503" s="28"/>
      <c r="M503" s="146"/>
      <c r="T503" s="52"/>
      <c r="X503" s="11"/>
      <c r="Y503" s="11"/>
      <c r="Z503" s="11"/>
      <c r="AT503" s="16" t="s">
        <v>167</v>
      </c>
      <c r="AU503" s="16" t="s">
        <v>81</v>
      </c>
    </row>
    <row r="504" spans="2:65" s="14" customFormat="1" x14ac:dyDescent="0.2">
      <c r="B504" s="171"/>
      <c r="D504" s="144" t="s">
        <v>183</v>
      </c>
      <c r="E504" s="172" t="s">
        <v>1</v>
      </c>
      <c r="F504" s="173" t="s">
        <v>847</v>
      </c>
      <c r="H504" s="172" t="s">
        <v>1</v>
      </c>
      <c r="L504" s="171"/>
      <c r="M504" s="174"/>
      <c r="T504" s="175"/>
      <c r="X504" s="11"/>
      <c r="Y504" s="11"/>
      <c r="Z504" s="11"/>
      <c r="AT504" s="172" t="s">
        <v>183</v>
      </c>
      <c r="AU504" s="172" t="s">
        <v>81</v>
      </c>
      <c r="AV504" s="14" t="s">
        <v>81</v>
      </c>
      <c r="AW504" s="14" t="s">
        <v>30</v>
      </c>
      <c r="AX504" s="14" t="s">
        <v>74</v>
      </c>
      <c r="AY504" s="172" t="s">
        <v>157</v>
      </c>
    </row>
    <row r="505" spans="2:65" s="12" customFormat="1" x14ac:dyDescent="0.2">
      <c r="B505" s="147"/>
      <c r="D505" s="144" t="s">
        <v>183</v>
      </c>
      <c r="E505" s="148" t="s">
        <v>1</v>
      </c>
      <c r="F505" s="149" t="s">
        <v>589</v>
      </c>
      <c r="H505" s="150">
        <v>49.283000000000001</v>
      </c>
      <c r="L505" s="147"/>
      <c r="M505" s="151"/>
      <c r="T505" s="152"/>
      <c r="X505" s="11"/>
      <c r="Y505" s="11"/>
      <c r="Z505" s="11"/>
      <c r="AT505" s="148" t="s">
        <v>183</v>
      </c>
      <c r="AU505" s="148" t="s">
        <v>81</v>
      </c>
      <c r="AV505" s="12" t="s">
        <v>83</v>
      </c>
      <c r="AW505" s="12" t="s">
        <v>30</v>
      </c>
      <c r="AX505" s="12" t="s">
        <v>74</v>
      </c>
      <c r="AY505" s="148" t="s">
        <v>157</v>
      </c>
    </row>
    <row r="506" spans="2:65" s="12" customFormat="1" x14ac:dyDescent="0.2">
      <c r="B506" s="147"/>
      <c r="D506" s="144" t="s">
        <v>183</v>
      </c>
      <c r="E506" s="148" t="s">
        <v>1</v>
      </c>
      <c r="F506" s="149" t="s">
        <v>596</v>
      </c>
      <c r="H506" s="150">
        <v>9.0039999999999996</v>
      </c>
      <c r="L506" s="147"/>
      <c r="M506" s="151"/>
      <c r="T506" s="152"/>
      <c r="X506" s="11"/>
      <c r="Y506" s="11"/>
      <c r="Z506" s="11"/>
      <c r="AT506" s="148" t="s">
        <v>183</v>
      </c>
      <c r="AU506" s="148" t="s">
        <v>81</v>
      </c>
      <c r="AV506" s="12" t="s">
        <v>83</v>
      </c>
      <c r="AW506" s="12" t="s">
        <v>30</v>
      </c>
      <c r="AX506" s="12" t="s">
        <v>74</v>
      </c>
      <c r="AY506" s="148" t="s">
        <v>157</v>
      </c>
    </row>
    <row r="507" spans="2:65" s="13" customFormat="1" x14ac:dyDescent="0.2">
      <c r="B507" s="153"/>
      <c r="D507" s="144" t="s">
        <v>183</v>
      </c>
      <c r="E507" s="154" t="s">
        <v>1</v>
      </c>
      <c r="F507" s="155" t="s">
        <v>185</v>
      </c>
      <c r="H507" s="156">
        <v>58.286999999999999</v>
      </c>
      <c r="L507" s="153"/>
      <c r="M507" s="157"/>
      <c r="T507" s="158"/>
      <c r="X507" s="11"/>
      <c r="Y507" s="11"/>
      <c r="Z507" s="11"/>
      <c r="AT507" s="154" t="s">
        <v>183</v>
      </c>
      <c r="AU507" s="154" t="s">
        <v>81</v>
      </c>
      <c r="AV507" s="13" t="s">
        <v>165</v>
      </c>
      <c r="AW507" s="13" t="s">
        <v>30</v>
      </c>
      <c r="AX507" s="13" t="s">
        <v>81</v>
      </c>
      <c r="AY507" s="154" t="s">
        <v>157</v>
      </c>
    </row>
    <row r="508" spans="2:65" s="1" customFormat="1" ht="16.5" customHeight="1" x14ac:dyDescent="0.2">
      <c r="B508" s="131"/>
      <c r="C508" s="132" t="s">
        <v>1479</v>
      </c>
      <c r="D508" s="132" t="s">
        <v>160</v>
      </c>
      <c r="E508" s="133" t="s">
        <v>848</v>
      </c>
      <c r="F508" s="134" t="s">
        <v>849</v>
      </c>
      <c r="G508" s="135" t="s">
        <v>850</v>
      </c>
      <c r="H508" s="136">
        <v>1</v>
      </c>
      <c r="I508" s="137"/>
      <c r="J508" s="137">
        <f>ROUND(I508*H508,2)</f>
        <v>0</v>
      </c>
      <c r="K508" s="134" t="s">
        <v>164</v>
      </c>
      <c r="L508" s="28"/>
      <c r="M508" s="138" t="s">
        <v>1</v>
      </c>
      <c r="N508" s="139" t="s">
        <v>39</v>
      </c>
      <c r="O508" s="140">
        <v>0</v>
      </c>
      <c r="P508" s="140">
        <v>0</v>
      </c>
      <c r="Q508" s="140">
        <v>0</v>
      </c>
      <c r="R508" s="140">
        <v>0</v>
      </c>
      <c r="S508" s="140">
        <v>0</v>
      </c>
      <c r="T508" s="141">
        <v>0</v>
      </c>
      <c r="X508" s="11"/>
      <c r="Y508" s="11"/>
      <c r="Z508" s="11"/>
      <c r="AR508" s="142" t="s">
        <v>839</v>
      </c>
      <c r="AT508" s="142" t="s">
        <v>160</v>
      </c>
      <c r="AU508" s="142" t="s">
        <v>81</v>
      </c>
      <c r="AY508" s="16" t="s">
        <v>157</v>
      </c>
      <c r="BE508" s="143">
        <f>IF(N508="základní",J508,0)</f>
        <v>0</v>
      </c>
      <c r="BF508" s="143">
        <f>IF(N508="snížená",J508,0)</f>
        <v>0</v>
      </c>
      <c r="BG508" s="143">
        <f>IF(N508="zákl. přenesená",J508,0)</f>
        <v>0</v>
      </c>
      <c r="BH508" s="143">
        <f>IF(N508="sníž. přenesená",J508,0)</f>
        <v>0</v>
      </c>
      <c r="BI508" s="143">
        <f>IF(N508="nulová",J508,0)</f>
        <v>0</v>
      </c>
      <c r="BJ508" s="16" t="s">
        <v>81</v>
      </c>
      <c r="BK508" s="143">
        <f>ROUND(I508*H508,2)</f>
        <v>0</v>
      </c>
      <c r="BL508" s="16" t="s">
        <v>839</v>
      </c>
      <c r="BM508" s="142" t="s">
        <v>851</v>
      </c>
    </row>
    <row r="509" spans="2:65" s="1" customFormat="1" ht="29.25" x14ac:dyDescent="0.2">
      <c r="B509" s="28"/>
      <c r="D509" s="144" t="s">
        <v>167</v>
      </c>
      <c r="F509" s="145" t="s">
        <v>852</v>
      </c>
      <c r="L509" s="28"/>
      <c r="M509" s="176"/>
      <c r="N509" s="177"/>
      <c r="O509" s="177"/>
      <c r="P509" s="177"/>
      <c r="Q509" s="177"/>
      <c r="R509" s="177"/>
      <c r="S509" s="177"/>
      <c r="T509" s="178"/>
      <c r="X509" s="11"/>
      <c r="Y509" s="11"/>
      <c r="Z509" s="11"/>
      <c r="AT509" s="16" t="s">
        <v>167</v>
      </c>
      <c r="AU509" s="16" t="s">
        <v>81</v>
      </c>
    </row>
    <row r="510" spans="2:65" s="1" customFormat="1" ht="6.95" customHeight="1" x14ac:dyDescent="0.2">
      <c r="B510" s="40"/>
      <c r="C510" s="41"/>
      <c r="D510" s="41"/>
      <c r="E510" s="41"/>
      <c r="F510" s="41"/>
      <c r="G510" s="41"/>
      <c r="H510" s="41"/>
      <c r="I510" s="41"/>
      <c r="J510" s="41"/>
      <c r="K510" s="41"/>
      <c r="L510" s="28"/>
      <c r="X510" s="11"/>
      <c r="Y510" s="11"/>
      <c r="Z510" s="11"/>
    </row>
  </sheetData>
  <autoFilter ref="C146:K509" xr:uid="{00000000-0009-0000-0000-000002000000}"/>
  <mergeCells count="14">
    <mergeCell ref="E137:H137"/>
    <mergeCell ref="E135:H135"/>
    <mergeCell ref="E139:H139"/>
    <mergeCell ref="L2:V2"/>
    <mergeCell ref="E85:H85"/>
    <mergeCell ref="E89:H89"/>
    <mergeCell ref="E87:H87"/>
    <mergeCell ref="E91:H91"/>
    <mergeCell ref="E133:H133"/>
    <mergeCell ref="E7:H7"/>
    <mergeCell ref="E11:H11"/>
    <mergeCell ref="E9:H9"/>
    <mergeCell ref="E13:H13"/>
    <mergeCell ref="E31:H31"/>
  </mergeCells>
  <pageMargins left="0.39374999999999999" right="0.39374999999999999" top="0.39374999999999999" bottom="0.39374999999999999" header="0" footer="0"/>
  <pageSetup paperSize="9" scale="57"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98"/>
  <sheetViews>
    <sheetView showGridLines="0" topLeftCell="A109" workbookViewId="0">
      <selection activeCell="I133" sqref="I133"/>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14" t="s">
        <v>5</v>
      </c>
      <c r="M2" s="301"/>
      <c r="N2" s="301"/>
      <c r="O2" s="301"/>
      <c r="P2" s="301"/>
      <c r="Q2" s="301"/>
      <c r="R2" s="301"/>
      <c r="S2" s="301"/>
      <c r="T2" s="301"/>
      <c r="U2" s="301"/>
      <c r="V2" s="301"/>
      <c r="AT2" s="16" t="s">
        <v>98</v>
      </c>
    </row>
    <row r="3" spans="2:46" ht="6.95" customHeight="1" x14ac:dyDescent="0.2">
      <c r="B3" s="17"/>
      <c r="C3" s="18"/>
      <c r="D3" s="18"/>
      <c r="E3" s="18"/>
      <c r="F3" s="18"/>
      <c r="G3" s="18"/>
      <c r="H3" s="18"/>
      <c r="I3" s="18"/>
      <c r="J3" s="18"/>
      <c r="K3" s="18"/>
      <c r="L3" s="19"/>
      <c r="AT3" s="16" t="s">
        <v>83</v>
      </c>
    </row>
    <row r="4" spans="2:46" ht="24.95" customHeight="1" x14ac:dyDescent="0.2">
      <c r="B4" s="19"/>
      <c r="D4" s="20" t="s">
        <v>123</v>
      </c>
      <c r="L4" s="19"/>
      <c r="M4" s="89" t="s">
        <v>10</v>
      </c>
      <c r="AT4" s="16" t="s">
        <v>3</v>
      </c>
    </row>
    <row r="5" spans="2:46" ht="6.95" customHeight="1" x14ac:dyDescent="0.2">
      <c r="B5" s="19"/>
      <c r="L5" s="19"/>
    </row>
    <row r="6" spans="2:46" ht="12" customHeight="1" x14ac:dyDescent="0.2">
      <c r="B6" s="19"/>
      <c r="D6" s="25" t="s">
        <v>14</v>
      </c>
      <c r="L6" s="19"/>
    </row>
    <row r="7" spans="2:46" ht="16.5" customHeight="1" x14ac:dyDescent="0.2">
      <c r="B7" s="19"/>
      <c r="E7" s="340" t="str">
        <f>'Rekapitulace stavby'!K6</f>
        <v>NOVÝ ZDROJ KYSLÍKU</v>
      </c>
      <c r="F7" s="341"/>
      <c r="G7" s="341"/>
      <c r="H7" s="341"/>
      <c r="L7" s="19"/>
    </row>
    <row r="8" spans="2:46" ht="12.75" x14ac:dyDescent="0.2">
      <c r="B8" s="19"/>
      <c r="D8" s="25" t="s">
        <v>124</v>
      </c>
      <c r="L8" s="19"/>
    </row>
    <row r="9" spans="2:46" ht="16.5" customHeight="1" x14ac:dyDescent="0.2">
      <c r="B9" s="19"/>
      <c r="E9" s="340" t="s">
        <v>125</v>
      </c>
      <c r="F9" s="301"/>
      <c r="G9" s="301"/>
      <c r="H9" s="301"/>
      <c r="L9" s="19"/>
    </row>
    <row r="10" spans="2:46" ht="12" customHeight="1" x14ac:dyDescent="0.2">
      <c r="B10" s="19"/>
      <c r="D10" s="25" t="s">
        <v>126</v>
      </c>
      <c r="L10" s="19"/>
    </row>
    <row r="11" spans="2:46" s="1" customFormat="1" ht="16.5" customHeight="1" x14ac:dyDescent="0.2">
      <c r="B11" s="28"/>
      <c r="E11" s="325" t="s">
        <v>853</v>
      </c>
      <c r="F11" s="339"/>
      <c r="G11" s="339"/>
      <c r="H11" s="339"/>
      <c r="L11" s="28"/>
    </row>
    <row r="12" spans="2:46" s="1" customFormat="1" ht="12" customHeight="1" x14ac:dyDescent="0.2">
      <c r="B12" s="28"/>
      <c r="D12" s="25" t="s">
        <v>128</v>
      </c>
      <c r="L12" s="28"/>
    </row>
    <row r="13" spans="2:46" s="1" customFormat="1" ht="16.5" customHeight="1" x14ac:dyDescent="0.2">
      <c r="B13" s="28"/>
      <c r="E13" s="326" t="s">
        <v>854</v>
      </c>
      <c r="F13" s="339"/>
      <c r="G13" s="339"/>
      <c r="H13" s="339"/>
      <c r="L13" s="28"/>
    </row>
    <row r="14" spans="2:46" s="1" customFormat="1" x14ac:dyDescent="0.2">
      <c r="B14" s="28"/>
      <c r="L14" s="28"/>
    </row>
    <row r="15" spans="2:46" s="1" customFormat="1" ht="12" customHeight="1" x14ac:dyDescent="0.2">
      <c r="B15" s="28"/>
      <c r="D15" s="25" t="s">
        <v>16</v>
      </c>
      <c r="F15" s="23" t="s">
        <v>1</v>
      </c>
      <c r="I15" s="25" t="s">
        <v>17</v>
      </c>
      <c r="J15" s="23" t="s">
        <v>1</v>
      </c>
      <c r="L15" s="28"/>
    </row>
    <row r="16" spans="2:46" s="1" customFormat="1" ht="12" customHeight="1" x14ac:dyDescent="0.2">
      <c r="B16" s="28"/>
      <c r="D16" s="25" t="s">
        <v>18</v>
      </c>
      <c r="F16" s="23" t="s">
        <v>19</v>
      </c>
      <c r="I16" s="25" t="s">
        <v>20</v>
      </c>
      <c r="J16" s="48" t="str">
        <f>'Rekapitulace stavby'!AN8</f>
        <v>14. 6. 2023</v>
      </c>
      <c r="L16" s="28"/>
    </row>
    <row r="17" spans="2:12" s="1" customFormat="1" ht="10.9" customHeight="1" x14ac:dyDescent="0.2">
      <c r="B17" s="28"/>
      <c r="L17" s="28"/>
    </row>
    <row r="18" spans="2:12" s="1" customFormat="1" ht="12" customHeight="1" x14ac:dyDescent="0.2">
      <c r="B18" s="28"/>
      <c r="D18" s="25" t="s">
        <v>22</v>
      </c>
      <c r="I18" s="25" t="s">
        <v>23</v>
      </c>
      <c r="J18" s="23" t="s">
        <v>1</v>
      </c>
      <c r="L18" s="28"/>
    </row>
    <row r="19" spans="2:12" s="1" customFormat="1" ht="18" customHeight="1" x14ac:dyDescent="0.2">
      <c r="B19" s="28"/>
      <c r="E19" s="23" t="s">
        <v>24</v>
      </c>
      <c r="I19" s="25" t="s">
        <v>25</v>
      </c>
      <c r="J19" s="23" t="s">
        <v>1</v>
      </c>
      <c r="L19" s="28"/>
    </row>
    <row r="20" spans="2:12" s="1" customFormat="1" ht="6.95" customHeight="1" x14ac:dyDescent="0.2">
      <c r="B20" s="28"/>
      <c r="L20" s="28"/>
    </row>
    <row r="21" spans="2:12" s="1" customFormat="1" ht="12" customHeight="1" x14ac:dyDescent="0.2">
      <c r="B21" s="28"/>
      <c r="D21" s="25" t="s">
        <v>26</v>
      </c>
      <c r="I21" s="25" t="s">
        <v>23</v>
      </c>
      <c r="J21" s="23" t="s">
        <v>1</v>
      </c>
      <c r="L21" s="28"/>
    </row>
    <row r="22" spans="2:12" s="1" customFormat="1" ht="18" customHeight="1" x14ac:dyDescent="0.2">
      <c r="B22" s="28"/>
      <c r="E22" s="23" t="s">
        <v>27</v>
      </c>
      <c r="I22" s="25" t="s">
        <v>25</v>
      </c>
      <c r="J22" s="23" t="s">
        <v>1</v>
      </c>
      <c r="L22" s="28"/>
    </row>
    <row r="23" spans="2:12" s="1" customFormat="1" ht="6.95" customHeight="1" x14ac:dyDescent="0.2">
      <c r="B23" s="28"/>
      <c r="L23" s="28"/>
    </row>
    <row r="24" spans="2:12" s="1" customFormat="1" ht="12" customHeight="1" x14ac:dyDescent="0.2">
      <c r="B24" s="28"/>
      <c r="D24" s="25" t="s">
        <v>28</v>
      </c>
      <c r="I24" s="25" t="s">
        <v>23</v>
      </c>
      <c r="J24" s="23" t="s">
        <v>1</v>
      </c>
      <c r="L24" s="28"/>
    </row>
    <row r="25" spans="2:12" s="1" customFormat="1" ht="18" customHeight="1" x14ac:dyDescent="0.2">
      <c r="B25" s="28"/>
      <c r="E25" s="23" t="s">
        <v>29</v>
      </c>
      <c r="I25" s="25" t="s">
        <v>25</v>
      </c>
      <c r="J25" s="23" t="s">
        <v>1</v>
      </c>
      <c r="L25" s="28"/>
    </row>
    <row r="26" spans="2:12" s="1" customFormat="1" ht="6.95" customHeight="1" x14ac:dyDescent="0.2">
      <c r="B26" s="28"/>
      <c r="L26" s="28"/>
    </row>
    <row r="27" spans="2:12" s="1" customFormat="1" ht="12" customHeight="1" x14ac:dyDescent="0.2">
      <c r="B27" s="28"/>
      <c r="D27" s="25" t="s">
        <v>31</v>
      </c>
      <c r="I27" s="25" t="s">
        <v>23</v>
      </c>
      <c r="J27" s="23" t="str">
        <f>IF('Rekapitulace stavby'!AN19="","",'Rekapitulace stavby'!AN19)</f>
        <v/>
      </c>
      <c r="L27" s="28"/>
    </row>
    <row r="28" spans="2:12" s="1" customFormat="1" ht="18" customHeight="1" x14ac:dyDescent="0.2">
      <c r="B28" s="28"/>
      <c r="E28" s="23" t="str">
        <f>IF('Rekapitulace stavby'!E20="","",'Rekapitulace stavby'!E20)</f>
        <v xml:space="preserve"> </v>
      </c>
      <c r="I28" s="25" t="s">
        <v>25</v>
      </c>
      <c r="J28" s="23" t="str">
        <f>IF('Rekapitulace stavby'!AN20="","",'Rekapitulace stavby'!AN20)</f>
        <v/>
      </c>
      <c r="L28" s="28"/>
    </row>
    <row r="29" spans="2:12" s="1" customFormat="1" ht="6.95" customHeight="1" x14ac:dyDescent="0.2">
      <c r="B29" s="28"/>
      <c r="L29" s="28"/>
    </row>
    <row r="30" spans="2:12" s="1" customFormat="1" ht="12" customHeight="1" x14ac:dyDescent="0.2">
      <c r="B30" s="28"/>
      <c r="D30" s="25" t="s">
        <v>32</v>
      </c>
      <c r="L30" s="28"/>
    </row>
    <row r="31" spans="2:12" s="7" customFormat="1" ht="95.25" customHeight="1" x14ac:dyDescent="0.2">
      <c r="B31" s="90"/>
      <c r="E31" s="303" t="s">
        <v>33</v>
      </c>
      <c r="F31" s="303"/>
      <c r="G31" s="303"/>
      <c r="H31" s="303"/>
      <c r="L31" s="90"/>
    </row>
    <row r="32" spans="2:12" s="1" customFormat="1" ht="6.95" customHeight="1" x14ac:dyDescent="0.2">
      <c r="B32" s="28"/>
      <c r="L32" s="28"/>
    </row>
    <row r="33" spans="2:12" s="1" customFormat="1" ht="6.95" customHeight="1" x14ac:dyDescent="0.2">
      <c r="B33" s="28"/>
      <c r="D33" s="49"/>
      <c r="E33" s="49"/>
      <c r="F33" s="49"/>
      <c r="G33" s="49"/>
      <c r="H33" s="49"/>
      <c r="I33" s="49"/>
      <c r="J33" s="49"/>
      <c r="K33" s="49"/>
      <c r="L33" s="28"/>
    </row>
    <row r="34" spans="2:12" s="1" customFormat="1" ht="25.35" customHeight="1" x14ac:dyDescent="0.2">
      <c r="B34" s="28"/>
      <c r="D34" s="91" t="s">
        <v>34</v>
      </c>
      <c r="J34" s="62">
        <f>ROUND(J130, 2)</f>
        <v>0</v>
      </c>
      <c r="L34" s="28"/>
    </row>
    <row r="35" spans="2:12" s="1" customFormat="1" ht="6.95" customHeight="1" x14ac:dyDescent="0.2">
      <c r="B35" s="28"/>
      <c r="D35" s="49"/>
      <c r="E35" s="49"/>
      <c r="F35" s="49"/>
      <c r="G35" s="49"/>
      <c r="H35" s="49"/>
      <c r="I35" s="49"/>
      <c r="J35" s="49"/>
      <c r="K35" s="49"/>
      <c r="L35" s="28"/>
    </row>
    <row r="36" spans="2:12" s="1" customFormat="1" ht="14.45" customHeight="1" x14ac:dyDescent="0.2">
      <c r="B36" s="28"/>
      <c r="F36" s="31" t="s">
        <v>36</v>
      </c>
      <c r="I36" s="31" t="s">
        <v>35</v>
      </c>
      <c r="J36" s="31" t="s">
        <v>37</v>
      </c>
      <c r="L36" s="28"/>
    </row>
    <row r="37" spans="2:12" s="1" customFormat="1" ht="14.45" customHeight="1" x14ac:dyDescent="0.2">
      <c r="B37" s="28"/>
      <c r="D37" s="51" t="s">
        <v>38</v>
      </c>
      <c r="E37" s="25" t="s">
        <v>39</v>
      </c>
      <c r="F37" s="81">
        <f>ROUND((SUM(BE130:BE197)),  2)</f>
        <v>0</v>
      </c>
      <c r="I37" s="92">
        <v>0.21</v>
      </c>
      <c r="J37" s="81">
        <f>ROUND(((SUM(BE130:BE197))*I37),  2)</f>
        <v>0</v>
      </c>
      <c r="L37" s="28"/>
    </row>
    <row r="38" spans="2:12" s="1" customFormat="1" ht="14.45" customHeight="1" x14ac:dyDescent="0.2">
      <c r="B38" s="28"/>
      <c r="E38" s="25" t="s">
        <v>40</v>
      </c>
      <c r="F38" s="81">
        <f>ROUND((SUM(BF130:BF197)),  2)</f>
        <v>0</v>
      </c>
      <c r="I38" s="92">
        <v>0.15</v>
      </c>
      <c r="J38" s="81">
        <f>ROUND(((SUM(BF130:BF197))*I38),  2)</f>
        <v>0</v>
      </c>
      <c r="L38" s="28"/>
    </row>
    <row r="39" spans="2:12" s="1" customFormat="1" ht="14.45" hidden="1" customHeight="1" x14ac:dyDescent="0.2">
      <c r="B39" s="28"/>
      <c r="E39" s="25" t="s">
        <v>41</v>
      </c>
      <c r="F39" s="81">
        <f>ROUND((SUM(BG130:BG197)),  2)</f>
        <v>0</v>
      </c>
      <c r="I39" s="92">
        <v>0.21</v>
      </c>
      <c r="J39" s="81">
        <f>0</f>
        <v>0</v>
      </c>
      <c r="L39" s="28"/>
    </row>
    <row r="40" spans="2:12" s="1" customFormat="1" ht="14.45" hidden="1" customHeight="1" x14ac:dyDescent="0.2">
      <c r="B40" s="28"/>
      <c r="E40" s="25" t="s">
        <v>42</v>
      </c>
      <c r="F40" s="81">
        <f>ROUND((SUM(BH130:BH197)),  2)</f>
        <v>0</v>
      </c>
      <c r="I40" s="92">
        <v>0.15</v>
      </c>
      <c r="J40" s="81">
        <f>0</f>
        <v>0</v>
      </c>
      <c r="L40" s="28"/>
    </row>
    <row r="41" spans="2:12" s="1" customFormat="1" ht="14.45" hidden="1" customHeight="1" x14ac:dyDescent="0.2">
      <c r="B41" s="28"/>
      <c r="E41" s="25" t="s">
        <v>43</v>
      </c>
      <c r="F41" s="81">
        <f>ROUND((SUM(BI130:BI197)),  2)</f>
        <v>0</v>
      </c>
      <c r="I41" s="92">
        <v>0</v>
      </c>
      <c r="J41" s="81">
        <f>0</f>
        <v>0</v>
      </c>
      <c r="L41" s="28"/>
    </row>
    <row r="42" spans="2:12" s="1" customFormat="1" ht="6.95" customHeight="1" x14ac:dyDescent="0.2">
      <c r="B42" s="28"/>
      <c r="L42" s="28"/>
    </row>
    <row r="43" spans="2:12" s="1" customFormat="1" ht="25.35" customHeight="1" x14ac:dyDescent="0.2">
      <c r="B43" s="28"/>
      <c r="C43" s="93"/>
      <c r="D43" s="94" t="s">
        <v>44</v>
      </c>
      <c r="E43" s="53"/>
      <c r="F43" s="53"/>
      <c r="G43" s="95" t="s">
        <v>45</v>
      </c>
      <c r="H43" s="96" t="s">
        <v>46</v>
      </c>
      <c r="I43" s="53"/>
      <c r="J43" s="97">
        <f>SUM(J34:J41)</f>
        <v>0</v>
      </c>
      <c r="K43" s="98"/>
      <c r="L43" s="28"/>
    </row>
    <row r="44" spans="2:12" s="1" customFormat="1" ht="14.45" customHeight="1" x14ac:dyDescent="0.2">
      <c r="B44" s="28"/>
      <c r="L44" s="28"/>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ht="14.45" customHeight="1" x14ac:dyDescent="0.2">
      <c r="B49" s="19"/>
      <c r="L49" s="19"/>
    </row>
    <row r="50" spans="2:12" s="1" customFormat="1" ht="14.45" customHeight="1" x14ac:dyDescent="0.2">
      <c r="B50" s="28"/>
      <c r="D50" s="37" t="s">
        <v>47</v>
      </c>
      <c r="E50" s="38"/>
      <c r="F50" s="38"/>
      <c r="G50" s="37" t="s">
        <v>48</v>
      </c>
      <c r="H50" s="38"/>
      <c r="I50" s="38"/>
      <c r="J50" s="38"/>
      <c r="K50" s="38"/>
      <c r="L50" s="28"/>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x14ac:dyDescent="0.2">
      <c r="B60" s="19"/>
      <c r="L60" s="19"/>
    </row>
    <row r="61" spans="2:12" s="1" customFormat="1" ht="12.75" x14ac:dyDescent="0.2">
      <c r="B61" s="28"/>
      <c r="D61" s="39" t="s">
        <v>49</v>
      </c>
      <c r="E61" s="30"/>
      <c r="F61" s="99" t="s">
        <v>50</v>
      </c>
      <c r="G61" s="39" t="s">
        <v>49</v>
      </c>
      <c r="H61" s="30"/>
      <c r="I61" s="30"/>
      <c r="J61" s="100" t="s">
        <v>50</v>
      </c>
      <c r="K61" s="30"/>
      <c r="L61" s="28"/>
    </row>
    <row r="62" spans="2:12" x14ac:dyDescent="0.2">
      <c r="B62" s="19"/>
      <c r="L62" s="19"/>
    </row>
    <row r="63" spans="2:12" x14ac:dyDescent="0.2">
      <c r="B63" s="19"/>
      <c r="L63" s="19"/>
    </row>
    <row r="64" spans="2:12" x14ac:dyDescent="0.2">
      <c r="B64" s="19"/>
      <c r="L64" s="19"/>
    </row>
    <row r="65" spans="2:12" s="1" customFormat="1" ht="12.75" x14ac:dyDescent="0.2">
      <c r="B65" s="28"/>
      <c r="D65" s="37" t="s">
        <v>51</v>
      </c>
      <c r="E65" s="38"/>
      <c r="F65" s="38"/>
      <c r="G65" s="37" t="s">
        <v>52</v>
      </c>
      <c r="H65" s="38"/>
      <c r="I65" s="38"/>
      <c r="J65" s="38"/>
      <c r="K65" s="38"/>
      <c r="L65" s="28"/>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x14ac:dyDescent="0.2">
      <c r="B75" s="19"/>
      <c r="L75" s="19"/>
    </row>
    <row r="76" spans="2:12" s="1" customFormat="1" ht="12.75" x14ac:dyDescent="0.2">
      <c r="B76" s="28"/>
      <c r="D76" s="39" t="s">
        <v>49</v>
      </c>
      <c r="E76" s="30"/>
      <c r="F76" s="99" t="s">
        <v>50</v>
      </c>
      <c r="G76" s="39" t="s">
        <v>49</v>
      </c>
      <c r="H76" s="30"/>
      <c r="I76" s="30"/>
      <c r="J76" s="100" t="s">
        <v>50</v>
      </c>
      <c r="K76" s="30"/>
      <c r="L76" s="28"/>
    </row>
    <row r="77" spans="2:12" s="1" customFormat="1" ht="14.45" customHeight="1" x14ac:dyDescent="0.2">
      <c r="B77" s="40"/>
      <c r="C77" s="41"/>
      <c r="D77" s="41"/>
      <c r="E77" s="41"/>
      <c r="F77" s="41"/>
      <c r="G77" s="41"/>
      <c r="H77" s="41"/>
      <c r="I77" s="41"/>
      <c r="J77" s="41"/>
      <c r="K77" s="41"/>
      <c r="L77" s="28"/>
    </row>
    <row r="81" spans="2:12" s="1" customFormat="1" ht="6.95" customHeight="1" x14ac:dyDescent="0.2">
      <c r="B81" s="42"/>
      <c r="C81" s="43"/>
      <c r="D81" s="43"/>
      <c r="E81" s="43"/>
      <c r="F81" s="43"/>
      <c r="G81" s="43"/>
      <c r="H81" s="43"/>
      <c r="I81" s="43"/>
      <c r="J81" s="43"/>
      <c r="K81" s="43"/>
      <c r="L81" s="28"/>
    </row>
    <row r="82" spans="2:12" s="1" customFormat="1" ht="24.95" customHeight="1" x14ac:dyDescent="0.2">
      <c r="B82" s="28"/>
      <c r="C82" s="20" t="s">
        <v>131</v>
      </c>
      <c r="L82" s="28"/>
    </row>
    <row r="83" spans="2:12" s="1" customFormat="1" ht="6.95" customHeight="1" x14ac:dyDescent="0.2">
      <c r="B83" s="28"/>
      <c r="L83" s="28"/>
    </row>
    <row r="84" spans="2:12" s="1" customFormat="1" ht="12" customHeight="1" x14ac:dyDescent="0.2">
      <c r="B84" s="28"/>
      <c r="C84" s="25" t="s">
        <v>14</v>
      </c>
      <c r="L84" s="28"/>
    </row>
    <row r="85" spans="2:12" s="1" customFormat="1" ht="16.5" customHeight="1" x14ac:dyDescent="0.2">
      <c r="B85" s="28"/>
      <c r="E85" s="340" t="str">
        <f>E7</f>
        <v>NOVÝ ZDROJ KYSLÍKU</v>
      </c>
      <c r="F85" s="341"/>
      <c r="G85" s="341"/>
      <c r="H85" s="341"/>
      <c r="L85" s="28"/>
    </row>
    <row r="86" spans="2:12" ht="12" customHeight="1" x14ac:dyDescent="0.2">
      <c r="B86" s="19"/>
      <c r="C86" s="25" t="s">
        <v>124</v>
      </c>
      <c r="L86" s="19"/>
    </row>
    <row r="87" spans="2:12" ht="16.5" customHeight="1" x14ac:dyDescent="0.2">
      <c r="B87" s="19"/>
      <c r="E87" s="340" t="s">
        <v>125</v>
      </c>
      <c r="F87" s="301"/>
      <c r="G87" s="301"/>
      <c r="H87" s="301"/>
      <c r="L87" s="19"/>
    </row>
    <row r="88" spans="2:12" ht="12" customHeight="1" x14ac:dyDescent="0.2">
      <c r="B88" s="19"/>
      <c r="C88" s="25" t="s">
        <v>126</v>
      </c>
      <c r="L88" s="19"/>
    </row>
    <row r="89" spans="2:12" s="1" customFormat="1" ht="16.5" customHeight="1" x14ac:dyDescent="0.2">
      <c r="B89" s="28"/>
      <c r="E89" s="325" t="s">
        <v>853</v>
      </c>
      <c r="F89" s="339"/>
      <c r="G89" s="339"/>
      <c r="H89" s="339"/>
      <c r="L89" s="28"/>
    </row>
    <row r="90" spans="2:12" s="1" customFormat="1" ht="12" customHeight="1" x14ac:dyDescent="0.2">
      <c r="B90" s="28"/>
      <c r="C90" s="25" t="s">
        <v>128</v>
      </c>
      <c r="L90" s="28"/>
    </row>
    <row r="91" spans="2:12" s="1" customFormat="1" ht="16.5" customHeight="1" x14ac:dyDescent="0.2">
      <c r="B91" s="28"/>
      <c r="E91" s="326" t="str">
        <f>E13</f>
        <v xml:space="preserve">D.1.4.1 - Zdravotně technické instalace </v>
      </c>
      <c r="F91" s="339"/>
      <c r="G91" s="339"/>
      <c r="H91" s="339"/>
      <c r="L91" s="28"/>
    </row>
    <row r="92" spans="2:12" s="1" customFormat="1" ht="6.95" customHeight="1" x14ac:dyDescent="0.2">
      <c r="B92" s="28"/>
      <c r="L92" s="28"/>
    </row>
    <row r="93" spans="2:12" s="1" customFormat="1" ht="12" customHeight="1" x14ac:dyDescent="0.2">
      <c r="B93" s="28"/>
      <c r="C93" s="25" t="s">
        <v>18</v>
      </c>
      <c r="F93" s="23" t="str">
        <f>F16</f>
        <v xml:space="preserve"> </v>
      </c>
      <c r="I93" s="25" t="s">
        <v>20</v>
      </c>
      <c r="J93" s="48" t="str">
        <f>IF(J16="","",J16)</f>
        <v>14. 6. 2023</v>
      </c>
      <c r="L93" s="28"/>
    </row>
    <row r="94" spans="2:12" s="1" customFormat="1" ht="6.95" customHeight="1" x14ac:dyDescent="0.2">
      <c r="B94" s="28"/>
      <c r="L94" s="28"/>
    </row>
    <row r="95" spans="2:12" s="1" customFormat="1" ht="15.2" customHeight="1" x14ac:dyDescent="0.2">
      <c r="B95" s="28"/>
      <c r="C95" s="25" t="s">
        <v>22</v>
      </c>
      <c r="F95" s="23" t="str">
        <f>E19</f>
        <v>KRÁLOVÉHRADECKÝ KRAJ</v>
      </c>
      <c r="I95" s="25" t="s">
        <v>28</v>
      </c>
      <c r="J95" s="26" t="str">
        <f>E25</f>
        <v>KANIA a.s.</v>
      </c>
      <c r="L95" s="28"/>
    </row>
    <row r="96" spans="2:12" s="1" customFormat="1" ht="15.2" customHeight="1" x14ac:dyDescent="0.2">
      <c r="B96" s="28"/>
      <c r="C96" s="25" t="s">
        <v>26</v>
      </c>
      <c r="F96" s="23" t="str">
        <f>IF(E22="","",E22)</f>
        <v>Na základě výběrového řízení</v>
      </c>
      <c r="I96" s="25" t="s">
        <v>31</v>
      </c>
      <c r="J96" s="26" t="str">
        <f>E28</f>
        <v xml:space="preserve"> </v>
      </c>
      <c r="L96" s="28"/>
    </row>
    <row r="97" spans="2:47" s="1" customFormat="1" ht="10.35" customHeight="1" x14ac:dyDescent="0.2">
      <c r="B97" s="28"/>
      <c r="L97" s="28"/>
    </row>
    <row r="98" spans="2:47" s="1" customFormat="1" ht="29.25" customHeight="1" x14ac:dyDescent="0.2">
      <c r="B98" s="28"/>
      <c r="C98" s="101" t="s">
        <v>132</v>
      </c>
      <c r="D98" s="93"/>
      <c r="E98" s="93"/>
      <c r="F98" s="93"/>
      <c r="G98" s="93"/>
      <c r="H98" s="93"/>
      <c r="I98" s="93"/>
      <c r="J98" s="102" t="s">
        <v>133</v>
      </c>
      <c r="K98" s="93"/>
      <c r="L98" s="28"/>
    </row>
    <row r="99" spans="2:47" s="1" customFormat="1" ht="10.35" customHeight="1" x14ac:dyDescent="0.2">
      <c r="B99" s="28"/>
      <c r="L99" s="28"/>
    </row>
    <row r="100" spans="2:47" s="1" customFormat="1" ht="22.9" customHeight="1" x14ac:dyDescent="0.2">
      <c r="B100" s="28"/>
      <c r="C100" s="103" t="s">
        <v>134</v>
      </c>
      <c r="J100" s="62">
        <f>J130</f>
        <v>0</v>
      </c>
      <c r="L100" s="28"/>
      <c r="AU100" s="16" t="s">
        <v>135</v>
      </c>
    </row>
    <row r="101" spans="2:47" s="8" customFormat="1" ht="24.95" customHeight="1" x14ac:dyDescent="0.2">
      <c r="B101" s="104"/>
      <c r="D101" s="105" t="s">
        <v>136</v>
      </c>
      <c r="E101" s="106"/>
      <c r="F101" s="106"/>
      <c r="G101" s="106"/>
      <c r="H101" s="106"/>
      <c r="I101" s="106"/>
      <c r="J101" s="107">
        <f>J131</f>
        <v>0</v>
      </c>
      <c r="L101" s="104"/>
    </row>
    <row r="102" spans="2:47" s="9" customFormat="1" ht="19.899999999999999" customHeight="1" x14ac:dyDescent="0.2">
      <c r="B102" s="108"/>
      <c r="D102" s="109" t="s">
        <v>233</v>
      </c>
      <c r="E102" s="110"/>
      <c r="F102" s="110"/>
      <c r="G102" s="110"/>
      <c r="H102" s="110"/>
      <c r="I102" s="110"/>
      <c r="J102" s="111">
        <f>J132</f>
        <v>0</v>
      </c>
      <c r="L102" s="108"/>
    </row>
    <row r="103" spans="2:47" s="9" customFormat="1" ht="19.899999999999999" customHeight="1" x14ac:dyDescent="0.2">
      <c r="B103" s="108"/>
      <c r="D103" s="109" t="s">
        <v>235</v>
      </c>
      <c r="E103" s="110"/>
      <c r="F103" s="110"/>
      <c r="G103" s="110"/>
      <c r="H103" s="110"/>
      <c r="I103" s="110"/>
      <c r="J103" s="111">
        <f>J170</f>
        <v>0</v>
      </c>
      <c r="L103" s="108"/>
    </row>
    <row r="104" spans="2:47" s="9" customFormat="1" ht="19.899999999999999" customHeight="1" x14ac:dyDescent="0.2">
      <c r="B104" s="108"/>
      <c r="D104" s="109" t="s">
        <v>236</v>
      </c>
      <c r="E104" s="110"/>
      <c r="F104" s="110"/>
      <c r="G104" s="110"/>
      <c r="H104" s="110"/>
      <c r="I104" s="110"/>
      <c r="J104" s="111">
        <f>J174</f>
        <v>0</v>
      </c>
      <c r="L104" s="108"/>
    </row>
    <row r="105" spans="2:47" s="9" customFormat="1" ht="19.899999999999999" customHeight="1" x14ac:dyDescent="0.2">
      <c r="B105" s="108"/>
      <c r="D105" s="109" t="s">
        <v>855</v>
      </c>
      <c r="E105" s="110"/>
      <c r="F105" s="110"/>
      <c r="G105" s="110"/>
      <c r="H105" s="110"/>
      <c r="I105" s="110"/>
      <c r="J105" s="111">
        <f>J178</f>
        <v>0</v>
      </c>
      <c r="L105" s="108"/>
    </row>
    <row r="106" spans="2:47" s="9" customFormat="1" ht="19.899999999999999" customHeight="1" x14ac:dyDescent="0.2">
      <c r="B106" s="108"/>
      <c r="D106" s="109" t="s">
        <v>239</v>
      </c>
      <c r="E106" s="110"/>
      <c r="F106" s="110"/>
      <c r="G106" s="110"/>
      <c r="H106" s="110"/>
      <c r="I106" s="110"/>
      <c r="J106" s="111">
        <f>J196</f>
        <v>0</v>
      </c>
      <c r="L106" s="108"/>
    </row>
    <row r="107" spans="2:47" s="1" customFormat="1" ht="21.75" customHeight="1" x14ac:dyDescent="0.2">
      <c r="B107" s="28"/>
      <c r="L107" s="28"/>
    </row>
    <row r="108" spans="2:47" s="1" customFormat="1" ht="6.95" customHeight="1" x14ac:dyDescent="0.2">
      <c r="B108" s="40"/>
      <c r="C108" s="41"/>
      <c r="D108" s="41"/>
      <c r="E108" s="41"/>
      <c r="F108" s="41"/>
      <c r="G108" s="41"/>
      <c r="H108" s="41"/>
      <c r="I108" s="41"/>
      <c r="J108" s="41"/>
      <c r="K108" s="41"/>
      <c r="L108" s="28"/>
    </row>
    <row r="112" spans="2:47" s="1" customFormat="1" ht="6.95" customHeight="1" x14ac:dyDescent="0.2">
      <c r="B112" s="42"/>
      <c r="C112" s="43"/>
      <c r="D112" s="43"/>
      <c r="E112" s="43"/>
      <c r="F112" s="43"/>
      <c r="G112" s="43"/>
      <c r="H112" s="43"/>
      <c r="I112" s="43"/>
      <c r="J112" s="43"/>
      <c r="K112" s="43"/>
      <c r="L112" s="28"/>
    </row>
    <row r="113" spans="2:12" s="1" customFormat="1" ht="24.95" customHeight="1" x14ac:dyDescent="0.2">
      <c r="B113" s="28"/>
      <c r="C113" s="20" t="s">
        <v>142</v>
      </c>
      <c r="L113" s="28"/>
    </row>
    <row r="114" spans="2:12" s="1" customFormat="1" ht="6.95" customHeight="1" x14ac:dyDescent="0.2">
      <c r="B114" s="28"/>
      <c r="L114" s="28"/>
    </row>
    <row r="115" spans="2:12" s="1" customFormat="1" ht="12" customHeight="1" x14ac:dyDescent="0.2">
      <c r="B115" s="28"/>
      <c r="C115" s="25" t="s">
        <v>14</v>
      </c>
      <c r="L115" s="28"/>
    </row>
    <row r="116" spans="2:12" s="1" customFormat="1" ht="16.5" customHeight="1" x14ac:dyDescent="0.2">
      <c r="B116" s="28"/>
      <c r="E116" s="340" t="str">
        <f>E7</f>
        <v>NOVÝ ZDROJ KYSLÍKU</v>
      </c>
      <c r="F116" s="341"/>
      <c r="G116" s="341"/>
      <c r="H116" s="341"/>
      <c r="L116" s="28"/>
    </row>
    <row r="117" spans="2:12" ht="12" customHeight="1" x14ac:dyDescent="0.2">
      <c r="B117" s="19"/>
      <c r="C117" s="25" t="s">
        <v>124</v>
      </c>
      <c r="L117" s="19"/>
    </row>
    <row r="118" spans="2:12" ht="16.5" customHeight="1" x14ac:dyDescent="0.2">
      <c r="B118" s="19"/>
      <c r="E118" s="340" t="s">
        <v>125</v>
      </c>
      <c r="F118" s="301"/>
      <c r="G118" s="301"/>
      <c r="H118" s="301"/>
      <c r="L118" s="19"/>
    </row>
    <row r="119" spans="2:12" ht="12" customHeight="1" x14ac:dyDescent="0.2">
      <c r="B119" s="19"/>
      <c r="C119" s="25" t="s">
        <v>126</v>
      </c>
      <c r="L119" s="19"/>
    </row>
    <row r="120" spans="2:12" s="1" customFormat="1" ht="16.5" customHeight="1" x14ac:dyDescent="0.2">
      <c r="B120" s="28"/>
      <c r="E120" s="325" t="s">
        <v>853</v>
      </c>
      <c r="F120" s="339"/>
      <c r="G120" s="339"/>
      <c r="H120" s="339"/>
      <c r="L120" s="28"/>
    </row>
    <row r="121" spans="2:12" s="1" customFormat="1" ht="12" customHeight="1" x14ac:dyDescent="0.2">
      <c r="B121" s="28"/>
      <c r="C121" s="25" t="s">
        <v>128</v>
      </c>
      <c r="L121" s="28"/>
    </row>
    <row r="122" spans="2:12" s="1" customFormat="1" ht="16.5" customHeight="1" x14ac:dyDescent="0.2">
      <c r="B122" s="28"/>
      <c r="E122" s="326" t="str">
        <f>E13</f>
        <v xml:space="preserve">D.1.4.1 - Zdravotně technické instalace </v>
      </c>
      <c r="F122" s="339"/>
      <c r="G122" s="339"/>
      <c r="H122" s="339"/>
      <c r="L122" s="28"/>
    </row>
    <row r="123" spans="2:12" s="1" customFormat="1" ht="6.95" customHeight="1" x14ac:dyDescent="0.2">
      <c r="B123" s="28"/>
      <c r="L123" s="28"/>
    </row>
    <row r="124" spans="2:12" s="1" customFormat="1" ht="12" customHeight="1" x14ac:dyDescent="0.2">
      <c r="B124" s="28"/>
      <c r="C124" s="25" t="s">
        <v>18</v>
      </c>
      <c r="F124" s="23" t="str">
        <f>F16</f>
        <v xml:space="preserve"> </v>
      </c>
      <c r="I124" s="25" t="s">
        <v>20</v>
      </c>
      <c r="J124" s="48" t="str">
        <f>IF(J16="","",J16)</f>
        <v>14. 6. 2023</v>
      </c>
      <c r="L124" s="28"/>
    </row>
    <row r="125" spans="2:12" s="1" customFormat="1" ht="6.95" customHeight="1" x14ac:dyDescent="0.2">
      <c r="B125" s="28"/>
      <c r="L125" s="28"/>
    </row>
    <row r="126" spans="2:12" s="1" customFormat="1" ht="15.2" customHeight="1" x14ac:dyDescent="0.2">
      <c r="B126" s="28"/>
      <c r="C126" s="25" t="s">
        <v>22</v>
      </c>
      <c r="F126" s="23" t="str">
        <f>E19</f>
        <v>KRÁLOVÉHRADECKÝ KRAJ</v>
      </c>
      <c r="I126" s="25" t="s">
        <v>28</v>
      </c>
      <c r="J126" s="26" t="str">
        <f>E25</f>
        <v>KANIA a.s.</v>
      </c>
      <c r="L126" s="28"/>
    </row>
    <row r="127" spans="2:12" s="1" customFormat="1" ht="15.2" customHeight="1" x14ac:dyDescent="0.2">
      <c r="B127" s="28"/>
      <c r="C127" s="25" t="s">
        <v>26</v>
      </c>
      <c r="F127" s="23" t="str">
        <f>IF(E22="","",E22)</f>
        <v>Na základě výběrového řízení</v>
      </c>
      <c r="I127" s="25" t="s">
        <v>31</v>
      </c>
      <c r="J127" s="26" t="str">
        <f>E28</f>
        <v xml:space="preserve"> </v>
      </c>
      <c r="L127" s="28"/>
    </row>
    <row r="128" spans="2:12" s="1" customFormat="1" ht="10.35" customHeight="1" x14ac:dyDescent="0.2">
      <c r="B128" s="28"/>
      <c r="L128" s="28"/>
    </row>
    <row r="129" spans="2:65" s="10" customFormat="1" ht="29.25" customHeight="1" x14ac:dyDescent="0.2">
      <c r="B129" s="112"/>
      <c r="C129" s="113" t="s">
        <v>143</v>
      </c>
      <c r="D129" s="114" t="s">
        <v>59</v>
      </c>
      <c r="E129" s="114" t="s">
        <v>55</v>
      </c>
      <c r="F129" s="114" t="s">
        <v>56</v>
      </c>
      <c r="G129" s="114" t="s">
        <v>144</v>
      </c>
      <c r="H129" s="114" t="s">
        <v>145</v>
      </c>
      <c r="I129" s="114" t="s">
        <v>146</v>
      </c>
      <c r="J129" s="114" t="s">
        <v>133</v>
      </c>
      <c r="K129" s="115" t="s">
        <v>147</v>
      </c>
      <c r="L129" s="112"/>
      <c r="M129" s="55" t="s">
        <v>1</v>
      </c>
      <c r="N129" s="56" t="s">
        <v>38</v>
      </c>
      <c r="O129" s="56" t="s">
        <v>148</v>
      </c>
      <c r="P129" s="56" t="s">
        <v>149</v>
      </c>
      <c r="Q129" s="56" t="s">
        <v>150</v>
      </c>
      <c r="R129" s="56" t="s">
        <v>151</v>
      </c>
      <c r="S129" s="56" t="s">
        <v>152</v>
      </c>
      <c r="T129" s="57" t="s">
        <v>153</v>
      </c>
    </row>
    <row r="130" spans="2:65" s="1" customFormat="1" ht="22.9" customHeight="1" x14ac:dyDescent="0.25">
      <c r="B130" s="28"/>
      <c r="C130" s="60" t="s">
        <v>154</v>
      </c>
      <c r="J130" s="116">
        <f>BK130</f>
        <v>0</v>
      </c>
      <c r="L130" s="28"/>
      <c r="M130" s="58"/>
      <c r="N130" s="49"/>
      <c r="O130" s="49"/>
      <c r="P130" s="117">
        <f>P131</f>
        <v>182.25399000000002</v>
      </c>
      <c r="Q130" s="49"/>
      <c r="R130" s="117">
        <f>R131</f>
        <v>49.794836999999994</v>
      </c>
      <c r="S130" s="49"/>
      <c r="T130" s="118">
        <f>T131</f>
        <v>42.3</v>
      </c>
      <c r="AT130" s="16" t="s">
        <v>73</v>
      </c>
      <c r="AU130" s="16" t="s">
        <v>135</v>
      </c>
      <c r="BK130" s="119">
        <f>BK131</f>
        <v>0</v>
      </c>
    </row>
    <row r="131" spans="2:65" s="11" customFormat="1" ht="25.9" customHeight="1" x14ac:dyDescent="0.2">
      <c r="B131" s="120"/>
      <c r="D131" s="121" t="s">
        <v>73</v>
      </c>
      <c r="E131" s="122" t="s">
        <v>155</v>
      </c>
      <c r="F131" s="122" t="s">
        <v>156</v>
      </c>
      <c r="J131" s="123">
        <f>BK131</f>
        <v>0</v>
      </c>
      <c r="L131" s="120"/>
      <c r="M131" s="124"/>
      <c r="P131" s="125">
        <f>P132+P170+P174+P178+P196</f>
        <v>182.25399000000002</v>
      </c>
      <c r="R131" s="125">
        <f>R132+R170+R174+R178+R196</f>
        <v>49.794836999999994</v>
      </c>
      <c r="T131" s="126">
        <f>T132+T170+T174+T178+T196</f>
        <v>42.3</v>
      </c>
      <c r="AR131" s="121" t="s">
        <v>81</v>
      </c>
      <c r="AT131" s="127" t="s">
        <v>73</v>
      </c>
      <c r="AU131" s="127" t="s">
        <v>74</v>
      </c>
      <c r="AY131" s="121" t="s">
        <v>157</v>
      </c>
      <c r="BK131" s="128">
        <f>BK132+BK170+BK174+BK178+BK196</f>
        <v>0</v>
      </c>
    </row>
    <row r="132" spans="2:65" s="11" customFormat="1" ht="22.9" customHeight="1" x14ac:dyDescent="0.2">
      <c r="B132" s="120"/>
      <c r="D132" s="121" t="s">
        <v>73</v>
      </c>
      <c r="E132" s="129" t="s">
        <v>81</v>
      </c>
      <c r="F132" s="129" t="s">
        <v>252</v>
      </c>
      <c r="J132" s="130">
        <f>BK132</f>
        <v>0</v>
      </c>
      <c r="L132" s="120"/>
      <c r="M132" s="124"/>
      <c r="P132" s="125">
        <f>SUM(P133:P169)</f>
        <v>122.37485</v>
      </c>
      <c r="R132" s="125">
        <f>SUM(R133:R169)</f>
        <v>42.348725999999999</v>
      </c>
      <c r="T132" s="126">
        <f>SUM(T133:T169)</f>
        <v>42.3</v>
      </c>
      <c r="AR132" s="121" t="s">
        <v>81</v>
      </c>
      <c r="AT132" s="127" t="s">
        <v>73</v>
      </c>
      <c r="AU132" s="127" t="s">
        <v>81</v>
      </c>
      <c r="AY132" s="121" t="s">
        <v>157</v>
      </c>
      <c r="BK132" s="128">
        <f>SUM(BK133:BK169)</f>
        <v>0</v>
      </c>
    </row>
    <row r="133" spans="2:65" s="1" customFormat="1" ht="16.5" customHeight="1" x14ac:dyDescent="0.2">
      <c r="B133" s="131"/>
      <c r="C133" s="132" t="s">
        <v>81</v>
      </c>
      <c r="D133" s="132" t="s">
        <v>160</v>
      </c>
      <c r="E133" s="133" t="s">
        <v>253</v>
      </c>
      <c r="F133" s="134" t="s">
        <v>254</v>
      </c>
      <c r="G133" s="135" t="s">
        <v>255</v>
      </c>
      <c r="H133" s="136">
        <v>45</v>
      </c>
      <c r="I133" s="258"/>
      <c r="J133" s="137">
        <f>ROUND(I133*H133,2)</f>
        <v>0</v>
      </c>
      <c r="K133" s="254" t="s">
        <v>172</v>
      </c>
      <c r="L133" s="28"/>
      <c r="M133" s="138" t="s">
        <v>1</v>
      </c>
      <c r="N133" s="139" t="s">
        <v>39</v>
      </c>
      <c r="O133" s="140">
        <v>0.184</v>
      </c>
      <c r="P133" s="140">
        <f>O133*H133</f>
        <v>8.2799999999999994</v>
      </c>
      <c r="Q133" s="140">
        <v>3.0000000000000001E-5</v>
      </c>
      <c r="R133" s="140">
        <f>Q133*H133</f>
        <v>1.3500000000000001E-3</v>
      </c>
      <c r="S133" s="140">
        <v>0</v>
      </c>
      <c r="T133" s="141">
        <f>S133*H133</f>
        <v>0</v>
      </c>
      <c r="V133" s="1" t="s">
        <v>1483</v>
      </c>
      <c r="AR133" s="142" t="s">
        <v>165</v>
      </c>
      <c r="AT133" s="142" t="s">
        <v>160</v>
      </c>
      <c r="AU133" s="142" t="s">
        <v>83</v>
      </c>
      <c r="AY133" s="16" t="s">
        <v>157</v>
      </c>
      <c r="BE133" s="143">
        <f>IF(N133="základní",J133,0)</f>
        <v>0</v>
      </c>
      <c r="BF133" s="143">
        <f>IF(N133="snížená",J133,0)</f>
        <v>0</v>
      </c>
      <c r="BG133" s="143">
        <f>IF(N133="zákl. přenesená",J133,0)</f>
        <v>0</v>
      </c>
      <c r="BH133" s="143">
        <f>IF(N133="sníž. přenesená",J133,0)</f>
        <v>0</v>
      </c>
      <c r="BI133" s="143">
        <f>IF(N133="nulová",J133,0)</f>
        <v>0</v>
      </c>
      <c r="BJ133" s="16" t="s">
        <v>81</v>
      </c>
      <c r="BK133" s="143">
        <f>ROUND(I133*H133,2)</f>
        <v>0</v>
      </c>
      <c r="BL133" s="16" t="s">
        <v>165</v>
      </c>
      <c r="BM133" s="142" t="s">
        <v>856</v>
      </c>
    </row>
    <row r="134" spans="2:65" s="1" customFormat="1" ht="19.5" x14ac:dyDescent="0.2">
      <c r="B134" s="28"/>
      <c r="D134" s="144" t="s">
        <v>167</v>
      </c>
      <c r="F134" s="145" t="s">
        <v>857</v>
      </c>
      <c r="L134" s="28"/>
      <c r="M134" s="146"/>
      <c r="T134" s="52"/>
      <c r="AT134" s="16" t="s">
        <v>167</v>
      </c>
      <c r="AU134" s="16" t="s">
        <v>83</v>
      </c>
    </row>
    <row r="135" spans="2:65" s="12" customFormat="1" x14ac:dyDescent="0.2">
      <c r="B135" s="147"/>
      <c r="D135" s="144" t="s">
        <v>183</v>
      </c>
      <c r="E135" s="148" t="s">
        <v>1</v>
      </c>
      <c r="F135" s="149" t="s">
        <v>858</v>
      </c>
      <c r="H135" s="150">
        <v>45</v>
      </c>
      <c r="I135" s="255"/>
      <c r="K135" s="255"/>
      <c r="L135" s="147"/>
      <c r="M135" s="151"/>
      <c r="T135" s="152"/>
      <c r="AT135" s="148" t="s">
        <v>183</v>
      </c>
      <c r="AU135" s="148" t="s">
        <v>83</v>
      </c>
      <c r="AV135" s="12" t="s">
        <v>83</v>
      </c>
      <c r="AW135" s="12" t="s">
        <v>30</v>
      </c>
      <c r="AX135" s="12" t="s">
        <v>74</v>
      </c>
      <c r="AY135" s="148" t="s">
        <v>157</v>
      </c>
    </row>
    <row r="136" spans="2:65" s="13" customFormat="1" x14ac:dyDescent="0.2">
      <c r="B136" s="153"/>
      <c r="D136" s="144" t="s">
        <v>183</v>
      </c>
      <c r="E136" s="154" t="s">
        <v>1</v>
      </c>
      <c r="F136" s="155" t="s">
        <v>185</v>
      </c>
      <c r="H136" s="156">
        <v>45</v>
      </c>
      <c r="I136" s="256"/>
      <c r="K136" s="256"/>
      <c r="L136" s="153"/>
      <c r="M136" s="157"/>
      <c r="T136" s="158"/>
      <c r="AT136" s="154" t="s">
        <v>183</v>
      </c>
      <c r="AU136" s="154" t="s">
        <v>83</v>
      </c>
      <c r="AV136" s="13" t="s">
        <v>165</v>
      </c>
      <c r="AW136" s="13" t="s">
        <v>30</v>
      </c>
      <c r="AX136" s="13" t="s">
        <v>81</v>
      </c>
      <c r="AY136" s="154" t="s">
        <v>157</v>
      </c>
    </row>
    <row r="137" spans="2:65" s="1" customFormat="1" ht="21.75" customHeight="1" x14ac:dyDescent="0.2">
      <c r="B137" s="131"/>
      <c r="C137" s="132" t="s">
        <v>1479</v>
      </c>
      <c r="D137" s="132" t="s">
        <v>160</v>
      </c>
      <c r="E137" s="133" t="s">
        <v>859</v>
      </c>
      <c r="F137" s="134" t="s">
        <v>860</v>
      </c>
      <c r="G137" s="135" t="s">
        <v>171</v>
      </c>
      <c r="H137" s="136">
        <v>28.2</v>
      </c>
      <c r="I137" s="258"/>
      <c r="J137" s="137">
        <f>ROUND(I137*H137,2)</f>
        <v>0</v>
      </c>
      <c r="K137" s="254" t="s">
        <v>172</v>
      </c>
      <c r="L137" s="28"/>
      <c r="M137" s="138" t="s">
        <v>1</v>
      </c>
      <c r="N137" s="139" t="s">
        <v>39</v>
      </c>
      <c r="O137" s="140">
        <v>1.1850000000000001</v>
      </c>
      <c r="P137" s="140">
        <f>O137*H137</f>
        <v>33.417000000000002</v>
      </c>
      <c r="Q137" s="140">
        <v>0</v>
      </c>
      <c r="R137" s="140">
        <f>Q137*H137</f>
        <v>0</v>
      </c>
      <c r="S137" s="140">
        <v>0</v>
      </c>
      <c r="T137" s="141">
        <f>S137*H137</f>
        <v>0</v>
      </c>
      <c r="AR137" s="142" t="s">
        <v>165</v>
      </c>
      <c r="AT137" s="142" t="s">
        <v>160</v>
      </c>
      <c r="AU137" s="142" t="s">
        <v>83</v>
      </c>
      <c r="AY137" s="16" t="s">
        <v>157</v>
      </c>
      <c r="BE137" s="143">
        <f>IF(N137="základní",J137,0)</f>
        <v>0</v>
      </c>
      <c r="BF137" s="143">
        <f>IF(N137="snížená",J137,0)</f>
        <v>0</v>
      </c>
      <c r="BG137" s="143">
        <f>IF(N137="zákl. přenesená",J137,0)</f>
        <v>0</v>
      </c>
      <c r="BH137" s="143">
        <f>IF(N137="sníž. přenesená",J137,0)</f>
        <v>0</v>
      </c>
      <c r="BI137" s="143">
        <f>IF(N137="nulová",J137,0)</f>
        <v>0</v>
      </c>
      <c r="BJ137" s="16" t="s">
        <v>81</v>
      </c>
      <c r="BK137" s="143">
        <f>ROUND(I137*H137,2)</f>
        <v>0</v>
      </c>
      <c r="BL137" s="16" t="s">
        <v>165</v>
      </c>
      <c r="BM137" s="142" t="s">
        <v>861</v>
      </c>
    </row>
    <row r="138" spans="2:65" s="1" customFormat="1" ht="19.5" x14ac:dyDescent="0.2">
      <c r="B138" s="28"/>
      <c r="D138" s="144" t="s">
        <v>167</v>
      </c>
      <c r="F138" s="145" t="s">
        <v>862</v>
      </c>
      <c r="L138" s="28"/>
      <c r="M138" s="146"/>
      <c r="T138" s="52"/>
      <c r="AT138" s="16" t="s">
        <v>167</v>
      </c>
      <c r="AU138" s="16" t="s">
        <v>83</v>
      </c>
    </row>
    <row r="139" spans="2:65" s="12" customFormat="1" x14ac:dyDescent="0.2">
      <c r="B139" s="147"/>
      <c r="D139" s="144" t="s">
        <v>183</v>
      </c>
      <c r="E139" s="148" t="s">
        <v>1</v>
      </c>
      <c r="F139" s="149" t="s">
        <v>863</v>
      </c>
      <c r="H139" s="150">
        <v>28.2</v>
      </c>
      <c r="I139" s="255"/>
      <c r="K139" s="255"/>
      <c r="L139" s="147"/>
      <c r="M139" s="151"/>
      <c r="T139" s="152"/>
      <c r="AT139" s="148" t="s">
        <v>183</v>
      </c>
      <c r="AU139" s="148" t="s">
        <v>83</v>
      </c>
      <c r="AV139" s="12" t="s">
        <v>83</v>
      </c>
      <c r="AW139" s="12" t="s">
        <v>30</v>
      </c>
      <c r="AX139" s="12" t="s">
        <v>74</v>
      </c>
      <c r="AY139" s="148" t="s">
        <v>157</v>
      </c>
    </row>
    <row r="140" spans="2:65" s="13" customFormat="1" x14ac:dyDescent="0.2">
      <c r="B140" s="153"/>
      <c r="D140" s="144" t="s">
        <v>183</v>
      </c>
      <c r="E140" s="154" t="s">
        <v>1</v>
      </c>
      <c r="F140" s="155" t="s">
        <v>185</v>
      </c>
      <c r="H140" s="156">
        <v>28.2</v>
      </c>
      <c r="I140" s="256"/>
      <c r="K140" s="256"/>
      <c r="L140" s="153"/>
      <c r="M140" s="157"/>
      <c r="T140" s="158"/>
      <c r="AT140" s="154" t="s">
        <v>183</v>
      </c>
      <c r="AU140" s="154" t="s">
        <v>83</v>
      </c>
      <c r="AV140" s="13" t="s">
        <v>165</v>
      </c>
      <c r="AW140" s="13" t="s">
        <v>30</v>
      </c>
      <c r="AX140" s="13" t="s">
        <v>81</v>
      </c>
      <c r="AY140" s="154" t="s">
        <v>157</v>
      </c>
    </row>
    <row r="141" spans="2:65" s="1" customFormat="1" ht="16.5" customHeight="1" x14ac:dyDescent="0.2">
      <c r="B141" s="131"/>
      <c r="C141" s="132">
        <v>10</v>
      </c>
      <c r="D141" s="132" t="s">
        <v>160</v>
      </c>
      <c r="E141" s="133" t="s">
        <v>864</v>
      </c>
      <c r="F141" s="134" t="s">
        <v>865</v>
      </c>
      <c r="G141" s="135" t="s">
        <v>178</v>
      </c>
      <c r="H141" s="136">
        <v>56.4</v>
      </c>
      <c r="I141" s="258"/>
      <c r="J141" s="137">
        <f>ROUND(I141*H141,2)</f>
        <v>0</v>
      </c>
      <c r="K141" s="254" t="s">
        <v>172</v>
      </c>
      <c r="L141" s="28"/>
      <c r="M141" s="138" t="s">
        <v>1</v>
      </c>
      <c r="N141" s="139" t="s">
        <v>39</v>
      </c>
      <c r="O141" s="140">
        <v>0.23599999999999999</v>
      </c>
      <c r="P141" s="140">
        <f>O141*H141</f>
        <v>13.3104</v>
      </c>
      <c r="Q141" s="140">
        <v>8.4000000000000003E-4</v>
      </c>
      <c r="R141" s="140">
        <f>Q141*H141</f>
        <v>4.7376000000000001E-2</v>
      </c>
      <c r="S141" s="140">
        <v>0</v>
      </c>
      <c r="T141" s="141">
        <f>S141*H141</f>
        <v>0</v>
      </c>
      <c r="V141" s="1" t="s">
        <v>1484</v>
      </c>
      <c r="AR141" s="142" t="s">
        <v>165</v>
      </c>
      <c r="AT141" s="142" t="s">
        <v>160</v>
      </c>
      <c r="AU141" s="142" t="s">
        <v>83</v>
      </c>
      <c r="AY141" s="16" t="s">
        <v>157</v>
      </c>
      <c r="BE141" s="143">
        <f>IF(N141="základní",J141,0)</f>
        <v>0</v>
      </c>
      <c r="BF141" s="143">
        <f>IF(N141="snížená",J141,0)</f>
        <v>0</v>
      </c>
      <c r="BG141" s="143">
        <f>IF(N141="zákl. přenesená",J141,0)</f>
        <v>0</v>
      </c>
      <c r="BH141" s="143">
        <f>IF(N141="sníž. přenesená",J141,0)</f>
        <v>0</v>
      </c>
      <c r="BI141" s="143">
        <f>IF(N141="nulová",J141,0)</f>
        <v>0</v>
      </c>
      <c r="BJ141" s="16" t="s">
        <v>81</v>
      </c>
      <c r="BK141" s="143">
        <f>ROUND(I141*H141,2)</f>
        <v>0</v>
      </c>
      <c r="BL141" s="16" t="s">
        <v>165</v>
      </c>
      <c r="BM141" s="142" t="s">
        <v>866</v>
      </c>
    </row>
    <row r="142" spans="2:65" s="12" customFormat="1" x14ac:dyDescent="0.2">
      <c r="B142" s="147"/>
      <c r="D142" s="144" t="s">
        <v>183</v>
      </c>
      <c r="E142" s="148" t="s">
        <v>1</v>
      </c>
      <c r="F142" s="149" t="s">
        <v>867</v>
      </c>
      <c r="H142" s="150">
        <v>56.4</v>
      </c>
      <c r="I142" s="255"/>
      <c r="K142" s="255"/>
      <c r="L142" s="147"/>
      <c r="M142" s="151"/>
      <c r="T142" s="152"/>
      <c r="AT142" s="148" t="s">
        <v>183</v>
      </c>
      <c r="AU142" s="148" t="s">
        <v>83</v>
      </c>
      <c r="AV142" s="12" t="s">
        <v>83</v>
      </c>
      <c r="AW142" s="12" t="s">
        <v>30</v>
      </c>
      <c r="AX142" s="12" t="s">
        <v>74</v>
      </c>
      <c r="AY142" s="148" t="s">
        <v>157</v>
      </c>
    </row>
    <row r="143" spans="2:65" s="13" customFormat="1" x14ac:dyDescent="0.2">
      <c r="B143" s="153"/>
      <c r="D143" s="144" t="s">
        <v>183</v>
      </c>
      <c r="E143" s="154" t="s">
        <v>1</v>
      </c>
      <c r="F143" s="155" t="s">
        <v>185</v>
      </c>
      <c r="H143" s="156">
        <v>56.4</v>
      </c>
      <c r="I143" s="256"/>
      <c r="K143" s="256"/>
      <c r="L143" s="153"/>
      <c r="M143" s="157"/>
      <c r="T143" s="158"/>
      <c r="AT143" s="154" t="s">
        <v>183</v>
      </c>
      <c r="AU143" s="154" t="s">
        <v>83</v>
      </c>
      <c r="AV143" s="13" t="s">
        <v>165</v>
      </c>
      <c r="AW143" s="13" t="s">
        <v>30</v>
      </c>
      <c r="AX143" s="13" t="s">
        <v>81</v>
      </c>
      <c r="AY143" s="154" t="s">
        <v>157</v>
      </c>
    </row>
    <row r="144" spans="2:65" s="1" customFormat="1" ht="16.5" customHeight="1" x14ac:dyDescent="0.2">
      <c r="B144" s="131"/>
      <c r="C144" s="132">
        <v>83</v>
      </c>
      <c r="D144" s="132" t="s">
        <v>160</v>
      </c>
      <c r="E144" s="133" t="s">
        <v>868</v>
      </c>
      <c r="F144" s="134" t="s">
        <v>869</v>
      </c>
      <c r="G144" s="135" t="s">
        <v>178</v>
      </c>
      <c r="H144" s="136">
        <v>56.4</v>
      </c>
      <c r="I144" s="258"/>
      <c r="J144" s="137">
        <f>ROUND(I144*H144,2)</f>
        <v>0</v>
      </c>
      <c r="K144" s="254" t="s">
        <v>172</v>
      </c>
      <c r="L144" s="28"/>
      <c r="M144" s="138" t="s">
        <v>1</v>
      </c>
      <c r="N144" s="139" t="s">
        <v>39</v>
      </c>
      <c r="O144" s="140">
        <v>0.216</v>
      </c>
      <c r="P144" s="140">
        <f>O144*H144</f>
        <v>12.182399999999999</v>
      </c>
      <c r="Q144" s="140">
        <v>0</v>
      </c>
      <c r="R144" s="140">
        <f>Q144*H144</f>
        <v>0</v>
      </c>
      <c r="S144" s="140">
        <v>0</v>
      </c>
      <c r="T144" s="141">
        <f>S144*H144</f>
        <v>0</v>
      </c>
      <c r="V144" s="1" t="s">
        <v>1484</v>
      </c>
      <c r="AR144" s="142" t="s">
        <v>165</v>
      </c>
      <c r="AT144" s="142" t="s">
        <v>160</v>
      </c>
      <c r="AU144" s="142" t="s">
        <v>83</v>
      </c>
      <c r="AY144" s="16" t="s">
        <v>157</v>
      </c>
      <c r="BE144" s="143">
        <f>IF(N144="základní",J144,0)</f>
        <v>0</v>
      </c>
      <c r="BF144" s="143">
        <f>IF(N144="snížená",J144,0)</f>
        <v>0</v>
      </c>
      <c r="BG144" s="143">
        <f>IF(N144="zákl. přenesená",J144,0)</f>
        <v>0</v>
      </c>
      <c r="BH144" s="143">
        <f>IF(N144="sníž. přenesená",J144,0)</f>
        <v>0</v>
      </c>
      <c r="BI144" s="143">
        <f>IF(N144="nulová",J144,0)</f>
        <v>0</v>
      </c>
      <c r="BJ144" s="16" t="s">
        <v>81</v>
      </c>
      <c r="BK144" s="143">
        <f>ROUND(I144*H144,2)</f>
        <v>0</v>
      </c>
      <c r="BL144" s="16" t="s">
        <v>165</v>
      </c>
      <c r="BM144" s="142" t="s">
        <v>870</v>
      </c>
    </row>
    <row r="145" spans="2:65" s="1" customFormat="1" ht="16.5" customHeight="1" x14ac:dyDescent="0.2">
      <c r="B145" s="131"/>
      <c r="C145" s="132" t="s">
        <v>186</v>
      </c>
      <c r="D145" s="132" t="s">
        <v>160</v>
      </c>
      <c r="E145" s="133" t="s">
        <v>871</v>
      </c>
      <c r="F145" s="134" t="s">
        <v>872</v>
      </c>
      <c r="G145" s="135" t="s">
        <v>171</v>
      </c>
      <c r="H145" s="136">
        <v>28.2</v>
      </c>
      <c r="I145" s="258"/>
      <c r="J145" s="137">
        <f>ROUND(I145*H145,2)</f>
        <v>0</v>
      </c>
      <c r="K145" s="254" t="s">
        <v>172</v>
      </c>
      <c r="L145" s="28"/>
      <c r="M145" s="138" t="s">
        <v>1</v>
      </c>
      <c r="N145" s="139" t="s">
        <v>39</v>
      </c>
      <c r="O145" s="140">
        <v>0.122</v>
      </c>
      <c r="P145" s="140">
        <f>O145*H145</f>
        <v>3.4403999999999999</v>
      </c>
      <c r="Q145" s="140">
        <v>0</v>
      </c>
      <c r="R145" s="140">
        <f>Q145*H145</f>
        <v>0</v>
      </c>
      <c r="S145" s="140">
        <v>0</v>
      </c>
      <c r="T145" s="141">
        <f>S145*H145</f>
        <v>0</v>
      </c>
      <c r="V145" s="1" t="s">
        <v>1485</v>
      </c>
      <c r="AR145" s="142" t="s">
        <v>165</v>
      </c>
      <c r="AT145" s="142" t="s">
        <v>160</v>
      </c>
      <c r="AU145" s="142" t="s">
        <v>83</v>
      </c>
      <c r="AY145" s="16" t="s">
        <v>157</v>
      </c>
      <c r="BE145" s="143">
        <f>IF(N145="základní",J145,0)</f>
        <v>0</v>
      </c>
      <c r="BF145" s="143">
        <f>IF(N145="snížená",J145,0)</f>
        <v>0</v>
      </c>
      <c r="BG145" s="143">
        <f>IF(N145="zákl. přenesená",J145,0)</f>
        <v>0</v>
      </c>
      <c r="BH145" s="143">
        <f>IF(N145="sníž. přenesená",J145,0)</f>
        <v>0</v>
      </c>
      <c r="BI145" s="143">
        <f>IF(N145="nulová",J145,0)</f>
        <v>0</v>
      </c>
      <c r="BJ145" s="16" t="s">
        <v>81</v>
      </c>
      <c r="BK145" s="143">
        <f>ROUND(I145*H145,2)</f>
        <v>0</v>
      </c>
      <c r="BL145" s="16" t="s">
        <v>165</v>
      </c>
      <c r="BM145" s="142" t="s">
        <v>873</v>
      </c>
    </row>
    <row r="146" spans="2:65" s="1" customFormat="1" ht="21.75" customHeight="1" x14ac:dyDescent="0.2">
      <c r="B146" s="131"/>
      <c r="C146" s="132">
        <v>3</v>
      </c>
      <c r="D146" s="132" t="s">
        <v>160</v>
      </c>
      <c r="E146" s="133" t="s">
        <v>874</v>
      </c>
      <c r="F146" s="134" t="s">
        <v>875</v>
      </c>
      <c r="G146" s="135" t="s">
        <v>171</v>
      </c>
      <c r="H146" s="136">
        <v>35.25</v>
      </c>
      <c r="I146" s="258"/>
      <c r="J146" s="137">
        <f>ROUND(I146*H146,2)</f>
        <v>0</v>
      </c>
      <c r="K146" s="254" t="s">
        <v>172</v>
      </c>
      <c r="L146" s="28"/>
      <c r="M146" s="138" t="s">
        <v>1</v>
      </c>
      <c r="N146" s="139" t="s">
        <v>39</v>
      </c>
      <c r="O146" s="140">
        <v>7.0000000000000007E-2</v>
      </c>
      <c r="P146" s="140">
        <f>O146*H146</f>
        <v>2.4675000000000002</v>
      </c>
      <c r="Q146" s="140">
        <v>0</v>
      </c>
      <c r="R146" s="140">
        <f>Q146*H146</f>
        <v>0</v>
      </c>
      <c r="S146" s="140">
        <v>0</v>
      </c>
      <c r="T146" s="141">
        <f>S146*H146</f>
        <v>0</v>
      </c>
      <c r="V146" s="1" t="s">
        <v>1485</v>
      </c>
      <c r="AR146" s="142" t="s">
        <v>165</v>
      </c>
      <c r="AT146" s="142" t="s">
        <v>160</v>
      </c>
      <c r="AU146" s="142" t="s">
        <v>83</v>
      </c>
      <c r="AY146" s="16" t="s">
        <v>157</v>
      </c>
      <c r="BE146" s="143">
        <f>IF(N146="základní",J146,0)</f>
        <v>0</v>
      </c>
      <c r="BF146" s="143">
        <f>IF(N146="snížená",J146,0)</f>
        <v>0</v>
      </c>
      <c r="BG146" s="143">
        <f>IF(N146="zákl. přenesená",J146,0)</f>
        <v>0</v>
      </c>
      <c r="BH146" s="143">
        <f>IF(N146="sníž. přenesená",J146,0)</f>
        <v>0</v>
      </c>
      <c r="BI146" s="143">
        <f>IF(N146="nulová",J146,0)</f>
        <v>0</v>
      </c>
      <c r="BJ146" s="16" t="s">
        <v>81</v>
      </c>
      <c r="BK146" s="143">
        <f>ROUND(I146*H146,2)</f>
        <v>0</v>
      </c>
      <c r="BL146" s="16" t="s">
        <v>165</v>
      </c>
      <c r="BM146" s="142" t="s">
        <v>876</v>
      </c>
    </row>
    <row r="147" spans="2:65" s="1" customFormat="1" ht="19.5" x14ac:dyDescent="0.2">
      <c r="B147" s="28"/>
      <c r="D147" s="144" t="s">
        <v>167</v>
      </c>
      <c r="F147" s="145" t="s">
        <v>877</v>
      </c>
      <c r="L147" s="28"/>
      <c r="M147" s="146"/>
      <c r="T147" s="52"/>
      <c r="AT147" s="16" t="s">
        <v>167</v>
      </c>
      <c r="AU147" s="16" t="s">
        <v>83</v>
      </c>
    </row>
    <row r="148" spans="2:65" s="12" customFormat="1" x14ac:dyDescent="0.2">
      <c r="B148" s="147"/>
      <c r="D148" s="144" t="s">
        <v>183</v>
      </c>
      <c r="F148" s="149" t="s">
        <v>878</v>
      </c>
      <c r="H148" s="150">
        <v>35.25</v>
      </c>
      <c r="I148" s="255"/>
      <c r="K148" s="255"/>
      <c r="L148" s="147"/>
      <c r="M148" s="151"/>
      <c r="T148" s="152"/>
      <c r="AT148" s="148" t="s">
        <v>183</v>
      </c>
      <c r="AU148" s="148" t="s">
        <v>83</v>
      </c>
      <c r="AV148" s="12" t="s">
        <v>83</v>
      </c>
      <c r="AW148" s="12" t="s">
        <v>3</v>
      </c>
      <c r="AX148" s="12" t="s">
        <v>81</v>
      </c>
      <c r="AY148" s="148" t="s">
        <v>157</v>
      </c>
    </row>
    <row r="149" spans="2:65" s="1" customFormat="1" ht="21.75" customHeight="1" x14ac:dyDescent="0.2">
      <c r="B149" s="131"/>
      <c r="C149" s="132" t="s">
        <v>199</v>
      </c>
      <c r="D149" s="132" t="s">
        <v>160</v>
      </c>
      <c r="E149" s="133" t="s">
        <v>879</v>
      </c>
      <c r="F149" s="134" t="s">
        <v>880</v>
      </c>
      <c r="G149" s="135" t="s">
        <v>171</v>
      </c>
      <c r="H149" s="136">
        <v>10.574999999999999</v>
      </c>
      <c r="I149" s="258"/>
      <c r="J149" s="137">
        <f>ROUND(I149*H149,2)</f>
        <v>0</v>
      </c>
      <c r="K149" s="254" t="s">
        <v>172</v>
      </c>
      <c r="L149" s="28"/>
      <c r="M149" s="138" t="s">
        <v>1</v>
      </c>
      <c r="N149" s="139" t="s">
        <v>39</v>
      </c>
      <c r="O149" s="140">
        <v>8.6999999999999994E-2</v>
      </c>
      <c r="P149" s="140">
        <f>O149*H149</f>
        <v>0.92002499999999987</v>
      </c>
      <c r="Q149" s="140">
        <v>0</v>
      </c>
      <c r="R149" s="140">
        <f>Q149*H149</f>
        <v>0</v>
      </c>
      <c r="S149" s="140">
        <v>0</v>
      </c>
      <c r="T149" s="141">
        <f>S149*H149</f>
        <v>0</v>
      </c>
      <c r="V149" s="1" t="s">
        <v>1483</v>
      </c>
      <c r="AR149" s="142" t="s">
        <v>165</v>
      </c>
      <c r="AT149" s="142" t="s">
        <v>160</v>
      </c>
      <c r="AU149" s="142" t="s">
        <v>83</v>
      </c>
      <c r="AY149" s="16" t="s">
        <v>157</v>
      </c>
      <c r="BE149" s="143">
        <f>IF(N149="základní",J149,0)</f>
        <v>0</v>
      </c>
      <c r="BF149" s="143">
        <f>IF(N149="snížená",J149,0)</f>
        <v>0</v>
      </c>
      <c r="BG149" s="143">
        <f>IF(N149="zákl. přenesená",J149,0)</f>
        <v>0</v>
      </c>
      <c r="BH149" s="143">
        <f>IF(N149="sníž. přenesená",J149,0)</f>
        <v>0</v>
      </c>
      <c r="BI149" s="143">
        <f>IF(N149="nulová",J149,0)</f>
        <v>0</v>
      </c>
      <c r="BJ149" s="16" t="s">
        <v>81</v>
      </c>
      <c r="BK149" s="143">
        <f>ROUND(I149*H149,2)</f>
        <v>0</v>
      </c>
      <c r="BL149" s="16" t="s">
        <v>165</v>
      </c>
      <c r="BM149" s="142" t="s">
        <v>881</v>
      </c>
    </row>
    <row r="150" spans="2:65" s="12" customFormat="1" x14ac:dyDescent="0.2">
      <c r="B150" s="147"/>
      <c r="D150" s="144" t="s">
        <v>183</v>
      </c>
      <c r="E150" s="148" t="s">
        <v>1</v>
      </c>
      <c r="F150" s="149" t="s">
        <v>882</v>
      </c>
      <c r="H150" s="150">
        <v>10.574999999999999</v>
      </c>
      <c r="I150" s="255"/>
      <c r="K150" s="255"/>
      <c r="L150" s="147"/>
      <c r="M150" s="151"/>
      <c r="T150" s="152"/>
      <c r="AT150" s="148" t="s">
        <v>183</v>
      </c>
      <c r="AU150" s="148" t="s">
        <v>83</v>
      </c>
      <c r="AV150" s="12" t="s">
        <v>83</v>
      </c>
      <c r="AW150" s="12" t="s">
        <v>30</v>
      </c>
      <c r="AX150" s="12" t="s">
        <v>74</v>
      </c>
      <c r="AY150" s="148" t="s">
        <v>157</v>
      </c>
    </row>
    <row r="151" spans="2:65" s="13" customFormat="1" x14ac:dyDescent="0.2">
      <c r="B151" s="153"/>
      <c r="D151" s="144" t="s">
        <v>183</v>
      </c>
      <c r="E151" s="154" t="s">
        <v>1</v>
      </c>
      <c r="F151" s="155" t="s">
        <v>185</v>
      </c>
      <c r="H151" s="156">
        <v>10.574999999999999</v>
      </c>
      <c r="I151" s="256"/>
      <c r="K151" s="256"/>
      <c r="L151" s="153"/>
      <c r="M151" s="157"/>
      <c r="T151" s="158"/>
      <c r="AT151" s="154" t="s">
        <v>183</v>
      </c>
      <c r="AU151" s="154" t="s">
        <v>83</v>
      </c>
      <c r="AV151" s="13" t="s">
        <v>165</v>
      </c>
      <c r="AW151" s="13" t="s">
        <v>30</v>
      </c>
      <c r="AX151" s="13" t="s">
        <v>81</v>
      </c>
      <c r="AY151" s="154" t="s">
        <v>157</v>
      </c>
    </row>
    <row r="152" spans="2:65" s="1" customFormat="1" ht="24.2" customHeight="1" x14ac:dyDescent="0.2">
      <c r="B152" s="131"/>
      <c r="C152" s="132" t="s">
        <v>158</v>
      </c>
      <c r="D152" s="132" t="s">
        <v>160</v>
      </c>
      <c r="E152" s="133" t="s">
        <v>883</v>
      </c>
      <c r="F152" s="134" t="s">
        <v>884</v>
      </c>
      <c r="G152" s="135" t="s">
        <v>171</v>
      </c>
      <c r="H152" s="136">
        <v>105.75</v>
      </c>
      <c r="I152" s="258"/>
      <c r="J152" s="137">
        <f>ROUND(I152*H152,2)</f>
        <v>0</v>
      </c>
      <c r="K152" s="254" t="s">
        <v>172</v>
      </c>
      <c r="L152" s="28"/>
      <c r="M152" s="138" t="s">
        <v>1</v>
      </c>
      <c r="N152" s="139" t="s">
        <v>39</v>
      </c>
      <c r="O152" s="140">
        <v>5.0000000000000001E-3</v>
      </c>
      <c r="P152" s="140">
        <f>O152*H152</f>
        <v>0.52875000000000005</v>
      </c>
      <c r="Q152" s="140">
        <v>0</v>
      </c>
      <c r="R152" s="140">
        <f>Q152*H152</f>
        <v>0</v>
      </c>
      <c r="S152" s="140">
        <v>0</v>
      </c>
      <c r="T152" s="141">
        <f>S152*H152</f>
        <v>0</v>
      </c>
      <c r="V152" s="1" t="s">
        <v>1483</v>
      </c>
      <c r="AR152" s="142" t="s">
        <v>165</v>
      </c>
      <c r="AT152" s="142" t="s">
        <v>160</v>
      </c>
      <c r="AU152" s="142" t="s">
        <v>83</v>
      </c>
      <c r="AY152" s="16" t="s">
        <v>157</v>
      </c>
      <c r="BE152" s="143">
        <f>IF(N152="základní",J152,0)</f>
        <v>0</v>
      </c>
      <c r="BF152" s="143">
        <f>IF(N152="snížená",J152,0)</f>
        <v>0</v>
      </c>
      <c r="BG152" s="143">
        <f>IF(N152="zákl. přenesená",J152,0)</f>
        <v>0</v>
      </c>
      <c r="BH152" s="143">
        <f>IF(N152="sníž. přenesená",J152,0)</f>
        <v>0</v>
      </c>
      <c r="BI152" s="143">
        <f>IF(N152="nulová",J152,0)</f>
        <v>0</v>
      </c>
      <c r="BJ152" s="16" t="s">
        <v>81</v>
      </c>
      <c r="BK152" s="143">
        <f>ROUND(I152*H152,2)</f>
        <v>0</v>
      </c>
      <c r="BL152" s="16" t="s">
        <v>165</v>
      </c>
      <c r="BM152" s="142" t="s">
        <v>885</v>
      </c>
    </row>
    <row r="153" spans="2:65" s="12" customFormat="1" x14ac:dyDescent="0.2">
      <c r="B153" s="147"/>
      <c r="D153" s="144" t="s">
        <v>183</v>
      </c>
      <c r="F153" s="149" t="s">
        <v>886</v>
      </c>
      <c r="H153" s="150">
        <v>105.75</v>
      </c>
      <c r="I153" s="255"/>
      <c r="K153" s="255"/>
      <c r="L153" s="147"/>
      <c r="M153" s="151"/>
      <c r="T153" s="152"/>
      <c r="AT153" s="148" t="s">
        <v>183</v>
      </c>
      <c r="AU153" s="148" t="s">
        <v>83</v>
      </c>
      <c r="AV153" s="12" t="s">
        <v>83</v>
      </c>
      <c r="AW153" s="12" t="s">
        <v>3</v>
      </c>
      <c r="AX153" s="12" t="s">
        <v>81</v>
      </c>
      <c r="AY153" s="148" t="s">
        <v>157</v>
      </c>
    </row>
    <row r="154" spans="2:65" s="1" customFormat="1" ht="16.5" customHeight="1" x14ac:dyDescent="0.2">
      <c r="B154" s="131"/>
      <c r="C154" s="132" t="s">
        <v>1479</v>
      </c>
      <c r="D154" s="132" t="s">
        <v>160</v>
      </c>
      <c r="E154" s="133" t="s">
        <v>271</v>
      </c>
      <c r="F154" s="134" t="s">
        <v>272</v>
      </c>
      <c r="G154" s="135" t="s">
        <v>171</v>
      </c>
      <c r="H154" s="136">
        <v>10.574999999999999</v>
      </c>
      <c r="I154" s="258"/>
      <c r="J154" s="137">
        <f>ROUND(I154*H154,2)</f>
        <v>0</v>
      </c>
      <c r="K154" s="254" t="s">
        <v>164</v>
      </c>
      <c r="L154" s="28"/>
      <c r="M154" s="138" t="s">
        <v>1</v>
      </c>
      <c r="N154" s="139" t="s">
        <v>39</v>
      </c>
      <c r="O154" s="140">
        <v>0</v>
      </c>
      <c r="P154" s="140">
        <f>O154*H154</f>
        <v>0</v>
      </c>
      <c r="Q154" s="140">
        <v>0</v>
      </c>
      <c r="R154" s="140">
        <f>Q154*H154</f>
        <v>0</v>
      </c>
      <c r="S154" s="140">
        <v>0</v>
      </c>
      <c r="T154" s="141">
        <f>S154*H154</f>
        <v>0</v>
      </c>
      <c r="AR154" s="142" t="s">
        <v>165</v>
      </c>
      <c r="AT154" s="142" t="s">
        <v>160</v>
      </c>
      <c r="AU154" s="142" t="s">
        <v>83</v>
      </c>
      <c r="AY154" s="16" t="s">
        <v>157</v>
      </c>
      <c r="BE154" s="143">
        <f>IF(N154="základní",J154,0)</f>
        <v>0</v>
      </c>
      <c r="BF154" s="143">
        <f>IF(N154="snížená",J154,0)</f>
        <v>0</v>
      </c>
      <c r="BG154" s="143">
        <f>IF(N154="zákl. přenesená",J154,0)</f>
        <v>0</v>
      </c>
      <c r="BH154" s="143">
        <f>IF(N154="sníž. přenesená",J154,0)</f>
        <v>0</v>
      </c>
      <c r="BI154" s="143">
        <f>IF(N154="nulová",J154,0)</f>
        <v>0</v>
      </c>
      <c r="BJ154" s="16" t="s">
        <v>81</v>
      </c>
      <c r="BK154" s="143">
        <f>ROUND(I154*H154,2)</f>
        <v>0</v>
      </c>
      <c r="BL154" s="16" t="s">
        <v>165</v>
      </c>
      <c r="BM154" s="142" t="s">
        <v>887</v>
      </c>
    </row>
    <row r="155" spans="2:65" s="1" customFormat="1" ht="16.5" customHeight="1" x14ac:dyDescent="0.2">
      <c r="B155" s="131"/>
      <c r="C155" s="132" t="s">
        <v>211</v>
      </c>
      <c r="D155" s="132" t="s">
        <v>160</v>
      </c>
      <c r="E155" s="133" t="s">
        <v>274</v>
      </c>
      <c r="F155" s="134" t="s">
        <v>275</v>
      </c>
      <c r="G155" s="135" t="s">
        <v>171</v>
      </c>
      <c r="H155" s="136">
        <v>10.574999999999999</v>
      </c>
      <c r="I155" s="258"/>
      <c r="J155" s="137">
        <f>ROUND(I155*H155,2)</f>
        <v>0</v>
      </c>
      <c r="K155" s="254" t="s">
        <v>172</v>
      </c>
      <c r="L155" s="28"/>
      <c r="M155" s="138" t="s">
        <v>1</v>
      </c>
      <c r="N155" s="139" t="s">
        <v>39</v>
      </c>
      <c r="O155" s="140">
        <v>5.0000000000000001E-3</v>
      </c>
      <c r="P155" s="140">
        <f>O155*H155</f>
        <v>5.2874999999999998E-2</v>
      </c>
      <c r="Q155" s="140">
        <v>0</v>
      </c>
      <c r="R155" s="140">
        <f>Q155*H155</f>
        <v>0</v>
      </c>
      <c r="S155" s="140">
        <v>0</v>
      </c>
      <c r="T155" s="141">
        <f>S155*H155</f>
        <v>0</v>
      </c>
      <c r="V155" s="1" t="s">
        <v>1483</v>
      </c>
      <c r="AR155" s="142" t="s">
        <v>165</v>
      </c>
      <c r="AT155" s="142" t="s">
        <v>160</v>
      </c>
      <c r="AU155" s="142" t="s">
        <v>83</v>
      </c>
      <c r="AY155" s="16" t="s">
        <v>157</v>
      </c>
      <c r="BE155" s="143">
        <f>IF(N155="základní",J155,0)</f>
        <v>0</v>
      </c>
      <c r="BF155" s="143">
        <f>IF(N155="snížená",J155,0)</f>
        <v>0</v>
      </c>
      <c r="BG155" s="143">
        <f>IF(N155="zákl. přenesená",J155,0)</f>
        <v>0</v>
      </c>
      <c r="BH155" s="143">
        <f>IF(N155="sníž. přenesená",J155,0)</f>
        <v>0</v>
      </c>
      <c r="BI155" s="143">
        <f>IF(N155="nulová",J155,0)</f>
        <v>0</v>
      </c>
      <c r="BJ155" s="16" t="s">
        <v>81</v>
      </c>
      <c r="BK155" s="143">
        <f>ROUND(I155*H155,2)</f>
        <v>0</v>
      </c>
      <c r="BL155" s="16" t="s">
        <v>165</v>
      </c>
      <c r="BM155" s="142" t="s">
        <v>888</v>
      </c>
    </row>
    <row r="156" spans="2:65" s="1" customFormat="1" ht="16.5" customHeight="1" x14ac:dyDescent="0.2">
      <c r="B156" s="131"/>
      <c r="C156" s="132">
        <v>14</v>
      </c>
      <c r="D156" s="132" t="s">
        <v>160</v>
      </c>
      <c r="E156" s="133" t="s">
        <v>277</v>
      </c>
      <c r="F156" s="134" t="s">
        <v>278</v>
      </c>
      <c r="G156" s="135" t="s">
        <v>171</v>
      </c>
      <c r="H156" s="136">
        <v>17.625</v>
      </c>
      <c r="I156" s="258"/>
      <c r="J156" s="137">
        <f>ROUND(I156*H156,2)</f>
        <v>0</v>
      </c>
      <c r="K156" s="254" t="s">
        <v>172</v>
      </c>
      <c r="L156" s="28"/>
      <c r="M156" s="138" t="s">
        <v>1</v>
      </c>
      <c r="N156" s="139" t="s">
        <v>39</v>
      </c>
      <c r="O156" s="140">
        <v>1.0049999999999999</v>
      </c>
      <c r="P156" s="140">
        <f>O156*H156</f>
        <v>17.713124999999998</v>
      </c>
      <c r="Q156" s="140">
        <v>1</v>
      </c>
      <c r="R156" s="140">
        <f>Q156*H156</f>
        <v>17.625</v>
      </c>
      <c r="S156" s="140">
        <v>1</v>
      </c>
      <c r="T156" s="141">
        <f>S156*H156</f>
        <v>17.625</v>
      </c>
      <c r="V156" s="1" t="s">
        <v>1483</v>
      </c>
      <c r="AR156" s="142" t="s">
        <v>165</v>
      </c>
      <c r="AT156" s="142" t="s">
        <v>160</v>
      </c>
      <c r="AU156" s="142" t="s">
        <v>83</v>
      </c>
      <c r="AY156" s="16" t="s">
        <v>157</v>
      </c>
      <c r="BE156" s="143">
        <f>IF(N156="základní",J156,0)</f>
        <v>0</v>
      </c>
      <c r="BF156" s="143">
        <f>IF(N156="snížená",J156,0)</f>
        <v>0</v>
      </c>
      <c r="BG156" s="143">
        <f>IF(N156="zákl. přenesená",J156,0)</f>
        <v>0</v>
      </c>
      <c r="BH156" s="143">
        <f>IF(N156="sníž. přenesená",J156,0)</f>
        <v>0</v>
      </c>
      <c r="BI156" s="143">
        <f>IF(N156="nulová",J156,0)</f>
        <v>0</v>
      </c>
      <c r="BJ156" s="16" t="s">
        <v>81</v>
      </c>
      <c r="BK156" s="143">
        <f>ROUND(I156*H156,2)</f>
        <v>0</v>
      </c>
      <c r="BL156" s="16" t="s">
        <v>165</v>
      </c>
      <c r="BM156" s="142" t="s">
        <v>889</v>
      </c>
    </row>
    <row r="157" spans="2:65" s="12" customFormat="1" x14ac:dyDescent="0.2">
      <c r="B157" s="147"/>
      <c r="D157" s="144" t="s">
        <v>183</v>
      </c>
      <c r="E157" s="148" t="s">
        <v>1</v>
      </c>
      <c r="F157" s="149" t="s">
        <v>890</v>
      </c>
      <c r="H157" s="150">
        <v>17.625</v>
      </c>
      <c r="I157" s="255"/>
      <c r="K157" s="255"/>
      <c r="L157" s="147"/>
      <c r="M157" s="151"/>
      <c r="T157" s="152"/>
      <c r="AT157" s="148" t="s">
        <v>183</v>
      </c>
      <c r="AU157" s="148" t="s">
        <v>83</v>
      </c>
      <c r="AV157" s="12" t="s">
        <v>83</v>
      </c>
      <c r="AW157" s="12" t="s">
        <v>30</v>
      </c>
      <c r="AX157" s="12" t="s">
        <v>74</v>
      </c>
      <c r="AY157" s="148" t="s">
        <v>157</v>
      </c>
    </row>
    <row r="158" spans="2:65" s="13" customFormat="1" x14ac:dyDescent="0.2">
      <c r="B158" s="153"/>
      <c r="D158" s="144" t="s">
        <v>183</v>
      </c>
      <c r="E158" s="154" t="s">
        <v>1</v>
      </c>
      <c r="F158" s="155" t="s">
        <v>185</v>
      </c>
      <c r="H158" s="156">
        <v>17.625</v>
      </c>
      <c r="I158" s="256"/>
      <c r="K158" s="256"/>
      <c r="L158" s="153"/>
      <c r="M158" s="157"/>
      <c r="T158" s="158"/>
      <c r="AT158" s="154" t="s">
        <v>183</v>
      </c>
      <c r="AU158" s="154" t="s">
        <v>83</v>
      </c>
      <c r="AV158" s="13" t="s">
        <v>165</v>
      </c>
      <c r="AW158" s="13" t="s">
        <v>30</v>
      </c>
      <c r="AX158" s="13" t="s">
        <v>81</v>
      </c>
      <c r="AY158" s="154" t="s">
        <v>157</v>
      </c>
    </row>
    <row r="159" spans="2:65" s="1" customFormat="1" ht="16.5" customHeight="1" x14ac:dyDescent="0.2">
      <c r="B159" s="131"/>
      <c r="C159" s="132">
        <v>6</v>
      </c>
      <c r="D159" s="132" t="s">
        <v>160</v>
      </c>
      <c r="E159" s="133" t="s">
        <v>891</v>
      </c>
      <c r="F159" s="134" t="s">
        <v>892</v>
      </c>
      <c r="G159" s="135" t="s">
        <v>171</v>
      </c>
      <c r="H159" s="136">
        <v>8.2249999999999996</v>
      </c>
      <c r="I159" s="258"/>
      <c r="J159" s="137">
        <f>ROUND(I159*H159,2)</f>
        <v>0</v>
      </c>
      <c r="K159" s="254" t="s">
        <v>172</v>
      </c>
      <c r="L159" s="28"/>
      <c r="M159" s="138" t="s">
        <v>1</v>
      </c>
      <c r="N159" s="139" t="s">
        <v>39</v>
      </c>
      <c r="O159" s="140">
        <v>1.0049999999999999</v>
      </c>
      <c r="P159" s="140">
        <f>O159*H159</f>
        <v>8.2661249999999988</v>
      </c>
      <c r="Q159" s="140">
        <v>1</v>
      </c>
      <c r="R159" s="140">
        <f>Q159*H159</f>
        <v>8.2249999999999996</v>
      </c>
      <c r="S159" s="140">
        <v>1</v>
      </c>
      <c r="T159" s="141">
        <f>S159*H159</f>
        <v>8.2249999999999996</v>
      </c>
      <c r="V159" s="1" t="s">
        <v>1483</v>
      </c>
      <c r="AR159" s="142" t="s">
        <v>165</v>
      </c>
      <c r="AT159" s="142" t="s">
        <v>160</v>
      </c>
      <c r="AU159" s="142" t="s">
        <v>83</v>
      </c>
      <c r="AY159" s="16" t="s">
        <v>157</v>
      </c>
      <c r="BE159" s="143">
        <f>IF(N159="základní",J159,0)</f>
        <v>0</v>
      </c>
      <c r="BF159" s="143">
        <f>IF(N159="snížená",J159,0)</f>
        <v>0</v>
      </c>
      <c r="BG159" s="143">
        <f>IF(N159="zákl. přenesená",J159,0)</f>
        <v>0</v>
      </c>
      <c r="BH159" s="143">
        <f>IF(N159="sníž. přenesená",J159,0)</f>
        <v>0</v>
      </c>
      <c r="BI159" s="143">
        <f>IF(N159="nulová",J159,0)</f>
        <v>0</v>
      </c>
      <c r="BJ159" s="16" t="s">
        <v>81</v>
      </c>
      <c r="BK159" s="143">
        <f>ROUND(I159*H159,2)</f>
        <v>0</v>
      </c>
      <c r="BL159" s="16" t="s">
        <v>165</v>
      </c>
      <c r="BM159" s="142" t="s">
        <v>893</v>
      </c>
    </row>
    <row r="160" spans="2:65" s="1" customFormat="1" ht="19.5" x14ac:dyDescent="0.2">
      <c r="B160" s="28"/>
      <c r="D160" s="144" t="s">
        <v>167</v>
      </c>
      <c r="F160" s="145" t="s">
        <v>894</v>
      </c>
      <c r="L160" s="28"/>
      <c r="M160" s="146"/>
      <c r="T160" s="52"/>
      <c r="AT160" s="16" t="s">
        <v>167</v>
      </c>
      <c r="AU160" s="16" t="s">
        <v>83</v>
      </c>
    </row>
    <row r="161" spans="2:65" s="12" customFormat="1" x14ac:dyDescent="0.2">
      <c r="B161" s="147"/>
      <c r="D161" s="144" t="s">
        <v>183</v>
      </c>
      <c r="E161" s="148" t="s">
        <v>1</v>
      </c>
      <c r="F161" s="149" t="s">
        <v>895</v>
      </c>
      <c r="H161" s="150">
        <v>8.2249999999999996</v>
      </c>
      <c r="I161" s="255"/>
      <c r="K161" s="255"/>
      <c r="L161" s="147"/>
      <c r="M161" s="151"/>
      <c r="T161" s="152"/>
      <c r="AT161" s="148" t="s">
        <v>183</v>
      </c>
      <c r="AU161" s="148" t="s">
        <v>83</v>
      </c>
      <c r="AV161" s="12" t="s">
        <v>83</v>
      </c>
      <c r="AW161" s="12" t="s">
        <v>30</v>
      </c>
      <c r="AX161" s="12" t="s">
        <v>74</v>
      </c>
      <c r="AY161" s="148" t="s">
        <v>157</v>
      </c>
    </row>
    <row r="162" spans="2:65" s="13" customFormat="1" x14ac:dyDescent="0.2">
      <c r="B162" s="153"/>
      <c r="D162" s="144" t="s">
        <v>183</v>
      </c>
      <c r="E162" s="154" t="s">
        <v>1</v>
      </c>
      <c r="F162" s="155" t="s">
        <v>185</v>
      </c>
      <c r="H162" s="156">
        <v>8.2249999999999996</v>
      </c>
      <c r="I162" s="256"/>
      <c r="K162" s="256"/>
      <c r="L162" s="153"/>
      <c r="M162" s="157"/>
      <c r="T162" s="158"/>
      <c r="AT162" s="154" t="s">
        <v>183</v>
      </c>
      <c r="AU162" s="154" t="s">
        <v>83</v>
      </c>
      <c r="AV162" s="13" t="s">
        <v>165</v>
      </c>
      <c r="AW162" s="13" t="s">
        <v>30</v>
      </c>
      <c r="AX162" s="13" t="s">
        <v>81</v>
      </c>
      <c r="AY162" s="154" t="s">
        <v>157</v>
      </c>
    </row>
    <row r="163" spans="2:65" s="1" customFormat="1" ht="16.5" customHeight="1" x14ac:dyDescent="0.2">
      <c r="B163" s="131"/>
      <c r="C163" s="162" t="s">
        <v>303</v>
      </c>
      <c r="D163" s="162" t="s">
        <v>281</v>
      </c>
      <c r="E163" s="163" t="s">
        <v>896</v>
      </c>
      <c r="F163" s="164" t="s">
        <v>897</v>
      </c>
      <c r="G163" s="165" t="s">
        <v>197</v>
      </c>
      <c r="H163" s="166">
        <v>16.45</v>
      </c>
      <c r="I163" s="259"/>
      <c r="J163" s="167">
        <f>ROUND(I163*H163,2)</f>
        <v>0</v>
      </c>
      <c r="K163" s="257" t="s">
        <v>164</v>
      </c>
      <c r="L163" s="28"/>
      <c r="M163" s="138" t="s">
        <v>1</v>
      </c>
      <c r="N163" s="139" t="s">
        <v>39</v>
      </c>
      <c r="O163" s="140">
        <v>1.0049999999999999</v>
      </c>
      <c r="P163" s="140">
        <f>O163*H163</f>
        <v>16.532249999999998</v>
      </c>
      <c r="Q163" s="140">
        <v>1</v>
      </c>
      <c r="R163" s="140">
        <f>Q163*H163</f>
        <v>16.45</v>
      </c>
      <c r="S163" s="140">
        <v>1</v>
      </c>
      <c r="T163" s="141">
        <f>S163*H163</f>
        <v>16.45</v>
      </c>
      <c r="V163" s="1" t="s">
        <v>1483</v>
      </c>
      <c r="AR163" s="142" t="s">
        <v>158</v>
      </c>
      <c r="AT163" s="142" t="s">
        <v>281</v>
      </c>
      <c r="AU163" s="142" t="s">
        <v>83</v>
      </c>
      <c r="AY163" s="16" t="s">
        <v>157</v>
      </c>
      <c r="BE163" s="143">
        <f>IF(N163="základní",J163,0)</f>
        <v>0</v>
      </c>
      <c r="BF163" s="143">
        <f>IF(N163="snížená",J163,0)</f>
        <v>0</v>
      </c>
      <c r="BG163" s="143">
        <f>IF(N163="zákl. přenesená",J163,0)</f>
        <v>0</v>
      </c>
      <c r="BH163" s="143">
        <f>IF(N163="sníž. přenesená",J163,0)</f>
        <v>0</v>
      </c>
      <c r="BI163" s="143">
        <f>IF(N163="nulová",J163,0)</f>
        <v>0</v>
      </c>
      <c r="BJ163" s="16" t="s">
        <v>81</v>
      </c>
      <c r="BK163" s="143">
        <f>ROUND(I163*H163,2)</f>
        <v>0</v>
      </c>
      <c r="BL163" s="16" t="s">
        <v>165</v>
      </c>
      <c r="BM163" s="142" t="s">
        <v>898</v>
      </c>
    </row>
    <row r="164" spans="2:65" s="1" customFormat="1" ht="19.5" x14ac:dyDescent="0.2">
      <c r="B164" s="28"/>
      <c r="D164" s="144" t="s">
        <v>167</v>
      </c>
      <c r="F164" s="145" t="s">
        <v>899</v>
      </c>
      <c r="L164" s="28"/>
      <c r="M164" s="146"/>
      <c r="T164" s="52"/>
      <c r="AT164" s="16" t="s">
        <v>167</v>
      </c>
      <c r="AU164" s="16" t="s">
        <v>83</v>
      </c>
    </row>
    <row r="165" spans="2:65" s="12" customFormat="1" x14ac:dyDescent="0.2">
      <c r="B165" s="147"/>
      <c r="D165" s="144" t="s">
        <v>183</v>
      </c>
      <c r="F165" s="149" t="s">
        <v>900</v>
      </c>
      <c r="H165" s="150">
        <v>16.45</v>
      </c>
      <c r="L165" s="147"/>
      <c r="M165" s="151"/>
      <c r="T165" s="152"/>
      <c r="AT165" s="148" t="s">
        <v>183</v>
      </c>
      <c r="AU165" s="148" t="s">
        <v>83</v>
      </c>
      <c r="AV165" s="12" t="s">
        <v>83</v>
      </c>
      <c r="AW165" s="12" t="s">
        <v>3</v>
      </c>
      <c r="AX165" s="12" t="s">
        <v>81</v>
      </c>
      <c r="AY165" s="148" t="s">
        <v>157</v>
      </c>
    </row>
    <row r="166" spans="2:65" s="1" customFormat="1" ht="16.5" customHeight="1" x14ac:dyDescent="0.2">
      <c r="B166" s="131"/>
      <c r="C166" s="132">
        <v>8</v>
      </c>
      <c r="D166" s="132" t="s">
        <v>160</v>
      </c>
      <c r="E166" s="133" t="s">
        <v>901</v>
      </c>
      <c r="F166" s="134" t="s">
        <v>902</v>
      </c>
      <c r="G166" s="135" t="s">
        <v>178</v>
      </c>
      <c r="H166" s="136">
        <v>23.5</v>
      </c>
      <c r="I166" s="258"/>
      <c r="J166" s="137">
        <f>ROUND(I166*H166,2)</f>
        <v>0</v>
      </c>
      <c r="K166" s="254" t="s">
        <v>172</v>
      </c>
      <c r="L166" s="28"/>
      <c r="M166" s="138" t="s">
        <v>1</v>
      </c>
      <c r="N166" s="139" t="s">
        <v>39</v>
      </c>
      <c r="O166" s="140">
        <v>0.14899999999999999</v>
      </c>
      <c r="P166" s="140">
        <f>O166*H166</f>
        <v>3.5015000000000001</v>
      </c>
      <c r="Q166" s="140">
        <v>0</v>
      </c>
      <c r="R166" s="140">
        <f>Q166*H166</f>
        <v>0</v>
      </c>
      <c r="S166" s="140">
        <v>0</v>
      </c>
      <c r="T166" s="141">
        <f>S166*H166</f>
        <v>0</v>
      </c>
      <c r="V166" s="1" t="s">
        <v>1481</v>
      </c>
      <c r="AR166" s="142" t="s">
        <v>165</v>
      </c>
      <c r="AT166" s="142" t="s">
        <v>160</v>
      </c>
      <c r="AU166" s="142" t="s">
        <v>83</v>
      </c>
      <c r="AY166" s="16" t="s">
        <v>157</v>
      </c>
      <c r="BE166" s="143">
        <f>IF(N166="základní",J166,0)</f>
        <v>0</v>
      </c>
      <c r="BF166" s="143">
        <f>IF(N166="snížená",J166,0)</f>
        <v>0</v>
      </c>
      <c r="BG166" s="143">
        <f>IF(N166="zákl. přenesená",J166,0)</f>
        <v>0</v>
      </c>
      <c r="BH166" s="143">
        <f>IF(N166="sníž. přenesená",J166,0)</f>
        <v>0</v>
      </c>
      <c r="BI166" s="143">
        <f>IF(N166="nulová",J166,0)</f>
        <v>0</v>
      </c>
      <c r="BJ166" s="16" t="s">
        <v>81</v>
      </c>
      <c r="BK166" s="143">
        <f>ROUND(I166*H166,2)</f>
        <v>0</v>
      </c>
      <c r="BL166" s="16" t="s">
        <v>165</v>
      </c>
      <c r="BM166" s="142" t="s">
        <v>903</v>
      </c>
    </row>
    <row r="167" spans="2:65" s="12" customFormat="1" x14ac:dyDescent="0.2">
      <c r="B167" s="147"/>
      <c r="D167" s="144" t="s">
        <v>183</v>
      </c>
      <c r="E167" s="148" t="s">
        <v>1</v>
      </c>
      <c r="F167" s="149" t="s">
        <v>904</v>
      </c>
      <c r="H167" s="150">
        <v>23.5</v>
      </c>
      <c r="I167" s="255"/>
      <c r="K167" s="255"/>
      <c r="L167" s="147"/>
      <c r="M167" s="151"/>
      <c r="T167" s="152"/>
      <c r="AT167" s="148" t="s">
        <v>183</v>
      </c>
      <c r="AU167" s="148" t="s">
        <v>83</v>
      </c>
      <c r="AV167" s="12" t="s">
        <v>83</v>
      </c>
      <c r="AW167" s="12" t="s">
        <v>30</v>
      </c>
      <c r="AX167" s="12" t="s">
        <v>74</v>
      </c>
      <c r="AY167" s="148" t="s">
        <v>157</v>
      </c>
    </row>
    <row r="168" spans="2:65" s="13" customFormat="1" x14ac:dyDescent="0.2">
      <c r="B168" s="153"/>
      <c r="D168" s="144" t="s">
        <v>183</v>
      </c>
      <c r="E168" s="154" t="s">
        <v>1</v>
      </c>
      <c r="F168" s="155" t="s">
        <v>185</v>
      </c>
      <c r="H168" s="156">
        <v>23.5</v>
      </c>
      <c r="I168" s="256"/>
      <c r="K168" s="256"/>
      <c r="L168" s="153"/>
      <c r="M168" s="157"/>
      <c r="T168" s="158"/>
      <c r="AT168" s="154" t="s">
        <v>183</v>
      </c>
      <c r="AU168" s="154" t="s">
        <v>83</v>
      </c>
      <c r="AV168" s="13" t="s">
        <v>165</v>
      </c>
      <c r="AW168" s="13" t="s">
        <v>30</v>
      </c>
      <c r="AX168" s="13" t="s">
        <v>81</v>
      </c>
      <c r="AY168" s="154" t="s">
        <v>157</v>
      </c>
    </row>
    <row r="169" spans="2:65" s="1" customFormat="1" ht="16.5" customHeight="1" x14ac:dyDescent="0.2">
      <c r="B169" s="131"/>
      <c r="C169" s="132" t="s">
        <v>1479</v>
      </c>
      <c r="D169" s="132" t="s">
        <v>160</v>
      </c>
      <c r="E169" s="133" t="s">
        <v>905</v>
      </c>
      <c r="F169" s="134" t="s">
        <v>906</v>
      </c>
      <c r="G169" s="135" t="s">
        <v>171</v>
      </c>
      <c r="H169" s="136">
        <v>17.625</v>
      </c>
      <c r="I169" s="258"/>
      <c r="J169" s="137">
        <f>ROUND(I169*H169,2)</f>
        <v>0</v>
      </c>
      <c r="K169" s="254" t="s">
        <v>172</v>
      </c>
      <c r="L169" s="28"/>
      <c r="M169" s="138" t="s">
        <v>1</v>
      </c>
      <c r="N169" s="139" t="s">
        <v>39</v>
      </c>
      <c r="O169" s="140">
        <v>0.1</v>
      </c>
      <c r="P169" s="140">
        <f>O169*H169</f>
        <v>1.7625000000000002</v>
      </c>
      <c r="Q169" s="140">
        <v>0</v>
      </c>
      <c r="R169" s="140">
        <f>Q169*H169</f>
        <v>0</v>
      </c>
      <c r="S169" s="140">
        <v>0</v>
      </c>
      <c r="T169" s="141">
        <f>S169*H169</f>
        <v>0</v>
      </c>
      <c r="AR169" s="142" t="s">
        <v>165</v>
      </c>
      <c r="AT169" s="142" t="s">
        <v>160</v>
      </c>
      <c r="AU169" s="142" t="s">
        <v>83</v>
      </c>
      <c r="AY169" s="16" t="s">
        <v>157</v>
      </c>
      <c r="BE169" s="143">
        <f>IF(N169="základní",J169,0)</f>
        <v>0</v>
      </c>
      <c r="BF169" s="143">
        <f>IF(N169="snížená",J169,0)</f>
        <v>0</v>
      </c>
      <c r="BG169" s="143">
        <f>IF(N169="zákl. přenesená",J169,0)</f>
        <v>0</v>
      </c>
      <c r="BH169" s="143">
        <f>IF(N169="sníž. přenesená",J169,0)</f>
        <v>0</v>
      </c>
      <c r="BI169" s="143">
        <f>IF(N169="nulová",J169,0)</f>
        <v>0</v>
      </c>
      <c r="BJ169" s="16" t="s">
        <v>81</v>
      </c>
      <c r="BK169" s="143">
        <f>ROUND(I169*H169,2)</f>
        <v>0</v>
      </c>
      <c r="BL169" s="16" t="s">
        <v>165</v>
      </c>
      <c r="BM169" s="142" t="s">
        <v>907</v>
      </c>
    </row>
    <row r="170" spans="2:65" s="11" customFormat="1" ht="22.9" customHeight="1" x14ac:dyDescent="0.2">
      <c r="B170" s="120"/>
      <c r="D170" s="121" t="s">
        <v>73</v>
      </c>
      <c r="E170" s="129" t="s">
        <v>90</v>
      </c>
      <c r="F170" s="129" t="s">
        <v>322</v>
      </c>
      <c r="I170" s="260"/>
      <c r="J170" s="130">
        <f>BK170</f>
        <v>0</v>
      </c>
      <c r="K170" s="260"/>
      <c r="L170" s="120"/>
      <c r="M170" s="124"/>
      <c r="P170" s="125">
        <f>SUM(P171:P173)</f>
        <v>1.9975000000000001</v>
      </c>
      <c r="R170" s="125">
        <f>SUM(R171:R173)</f>
        <v>0</v>
      </c>
      <c r="T170" s="126">
        <f>SUM(T171:T173)</f>
        <v>0</v>
      </c>
      <c r="AR170" s="121" t="s">
        <v>81</v>
      </c>
      <c r="AT170" s="127" t="s">
        <v>73</v>
      </c>
      <c r="AU170" s="127" t="s">
        <v>81</v>
      </c>
      <c r="AY170" s="121" t="s">
        <v>157</v>
      </c>
      <c r="BK170" s="128">
        <f>SUM(BK171:BK173)</f>
        <v>0</v>
      </c>
    </row>
    <row r="171" spans="2:65" s="1" customFormat="1" ht="16.5" customHeight="1" x14ac:dyDescent="0.2">
      <c r="B171" s="131"/>
      <c r="C171" s="132">
        <v>25</v>
      </c>
      <c r="D171" s="132" t="s">
        <v>160</v>
      </c>
      <c r="E171" s="133" t="s">
        <v>908</v>
      </c>
      <c r="F171" s="134" t="s">
        <v>909</v>
      </c>
      <c r="G171" s="135" t="s">
        <v>222</v>
      </c>
      <c r="H171" s="136">
        <v>23.5</v>
      </c>
      <c r="I171" s="258"/>
      <c r="J171" s="137">
        <f>ROUND(I171*H171,2)</f>
        <v>0</v>
      </c>
      <c r="K171" s="254" t="s">
        <v>172</v>
      </c>
      <c r="L171" s="28"/>
      <c r="M171" s="138" t="s">
        <v>1</v>
      </c>
      <c r="N171" s="139" t="s">
        <v>39</v>
      </c>
      <c r="O171" s="140">
        <v>8.5000000000000006E-2</v>
      </c>
      <c r="P171" s="140">
        <f>O171*H171</f>
        <v>1.9975000000000001</v>
      </c>
      <c r="Q171" s="140">
        <v>0</v>
      </c>
      <c r="R171" s="140">
        <f>Q171*H171</f>
        <v>0</v>
      </c>
      <c r="S171" s="140">
        <v>0</v>
      </c>
      <c r="T171" s="141">
        <f>S171*H171</f>
        <v>0</v>
      </c>
      <c r="V171" s="1" t="s">
        <v>1481</v>
      </c>
      <c r="AR171" s="142" t="s">
        <v>165</v>
      </c>
      <c r="AT171" s="142" t="s">
        <v>160</v>
      </c>
      <c r="AU171" s="142" t="s">
        <v>83</v>
      </c>
      <c r="AY171" s="16" t="s">
        <v>157</v>
      </c>
      <c r="BE171" s="143">
        <f>IF(N171="základní",J171,0)</f>
        <v>0</v>
      </c>
      <c r="BF171" s="143">
        <f>IF(N171="snížená",J171,0)</f>
        <v>0</v>
      </c>
      <c r="BG171" s="143">
        <f>IF(N171="zákl. přenesená",J171,0)</f>
        <v>0</v>
      </c>
      <c r="BH171" s="143">
        <f>IF(N171="sníž. přenesená",J171,0)</f>
        <v>0</v>
      </c>
      <c r="BI171" s="143">
        <f>IF(N171="nulová",J171,0)</f>
        <v>0</v>
      </c>
      <c r="BJ171" s="16" t="s">
        <v>81</v>
      </c>
      <c r="BK171" s="143">
        <f>ROUND(I171*H171,2)</f>
        <v>0</v>
      </c>
      <c r="BL171" s="16" t="s">
        <v>165</v>
      </c>
      <c r="BM171" s="142" t="s">
        <v>910</v>
      </c>
    </row>
    <row r="172" spans="2:65" s="12" customFormat="1" x14ac:dyDescent="0.2">
      <c r="B172" s="147"/>
      <c r="D172" s="144" t="s">
        <v>183</v>
      </c>
      <c r="E172" s="148" t="s">
        <v>1</v>
      </c>
      <c r="F172" s="149" t="s">
        <v>911</v>
      </c>
      <c r="H172" s="150">
        <v>23.5</v>
      </c>
      <c r="I172" s="255"/>
      <c r="K172" s="255"/>
      <c r="L172" s="147"/>
      <c r="M172" s="151"/>
      <c r="T172" s="152"/>
      <c r="AT172" s="148" t="s">
        <v>183</v>
      </c>
      <c r="AU172" s="148" t="s">
        <v>83</v>
      </c>
      <c r="AV172" s="12" t="s">
        <v>83</v>
      </c>
      <c r="AW172" s="12" t="s">
        <v>30</v>
      </c>
      <c r="AX172" s="12" t="s">
        <v>74</v>
      </c>
      <c r="AY172" s="148" t="s">
        <v>157</v>
      </c>
    </row>
    <row r="173" spans="2:65" s="13" customFormat="1" x14ac:dyDescent="0.2">
      <c r="B173" s="153"/>
      <c r="D173" s="144" t="s">
        <v>183</v>
      </c>
      <c r="E173" s="154" t="s">
        <v>1</v>
      </c>
      <c r="F173" s="155" t="s">
        <v>185</v>
      </c>
      <c r="H173" s="156">
        <v>23.5</v>
      </c>
      <c r="I173" s="256"/>
      <c r="K173" s="256"/>
      <c r="L173" s="153"/>
      <c r="M173" s="157"/>
      <c r="T173" s="158"/>
      <c r="AT173" s="154" t="s">
        <v>183</v>
      </c>
      <c r="AU173" s="154" t="s">
        <v>83</v>
      </c>
      <c r="AV173" s="13" t="s">
        <v>165</v>
      </c>
      <c r="AW173" s="13" t="s">
        <v>30</v>
      </c>
      <c r="AX173" s="13" t="s">
        <v>81</v>
      </c>
      <c r="AY173" s="154" t="s">
        <v>157</v>
      </c>
    </row>
    <row r="174" spans="2:65" s="11" customFormat="1" ht="22.9" customHeight="1" x14ac:dyDescent="0.2">
      <c r="B174" s="120"/>
      <c r="D174" s="121" t="s">
        <v>73</v>
      </c>
      <c r="E174" s="129" t="s">
        <v>165</v>
      </c>
      <c r="F174" s="129" t="s">
        <v>349</v>
      </c>
      <c r="I174" s="260"/>
      <c r="J174" s="130">
        <f>BK174</f>
        <v>0</v>
      </c>
      <c r="K174" s="260"/>
      <c r="L174" s="120"/>
      <c r="M174" s="124"/>
      <c r="P174" s="125">
        <f>SUM(P175:P177)</f>
        <v>3.9832500000000004</v>
      </c>
      <c r="R174" s="125">
        <f>SUM(R175:R177)</f>
        <v>4.4433095000000007</v>
      </c>
      <c r="T174" s="126">
        <f>SUM(T175:T177)</f>
        <v>0</v>
      </c>
      <c r="AR174" s="121" t="s">
        <v>81</v>
      </c>
      <c r="AT174" s="127" t="s">
        <v>73</v>
      </c>
      <c r="AU174" s="127" t="s">
        <v>81</v>
      </c>
      <c r="AY174" s="121" t="s">
        <v>157</v>
      </c>
      <c r="BK174" s="128">
        <f>SUM(BK175:BK177)</f>
        <v>0</v>
      </c>
    </row>
    <row r="175" spans="2:65" s="1" customFormat="1" ht="16.5" customHeight="1" x14ac:dyDescent="0.2">
      <c r="B175" s="131"/>
      <c r="C175" s="132">
        <v>9</v>
      </c>
      <c r="D175" s="132" t="s">
        <v>160</v>
      </c>
      <c r="E175" s="133" t="s">
        <v>912</v>
      </c>
      <c r="F175" s="134" t="s">
        <v>913</v>
      </c>
      <c r="G175" s="135" t="s">
        <v>171</v>
      </c>
      <c r="H175" s="136">
        <v>2.35</v>
      </c>
      <c r="I175" s="258"/>
      <c r="J175" s="137">
        <f>ROUND(I175*H175,2)</f>
        <v>0</v>
      </c>
      <c r="K175" s="254" t="s">
        <v>172</v>
      </c>
      <c r="L175" s="28"/>
      <c r="M175" s="138" t="s">
        <v>1</v>
      </c>
      <c r="N175" s="139" t="s">
        <v>39</v>
      </c>
      <c r="O175" s="140">
        <v>1.6950000000000001</v>
      </c>
      <c r="P175" s="140">
        <f>O175*H175</f>
        <v>3.9832500000000004</v>
      </c>
      <c r="Q175" s="140">
        <v>1.8907700000000001</v>
      </c>
      <c r="R175" s="140">
        <f>Q175*H175</f>
        <v>4.4433095000000007</v>
      </c>
      <c r="S175" s="140">
        <v>0</v>
      </c>
      <c r="T175" s="141">
        <f>S175*H175</f>
        <v>0</v>
      </c>
      <c r="V175" s="1" t="s">
        <v>1486</v>
      </c>
      <c r="AR175" s="142" t="s">
        <v>165</v>
      </c>
      <c r="AT175" s="142" t="s">
        <v>160</v>
      </c>
      <c r="AU175" s="142" t="s">
        <v>83</v>
      </c>
      <c r="AY175" s="16" t="s">
        <v>157</v>
      </c>
      <c r="BE175" s="143">
        <f>IF(N175="základní",J175,0)</f>
        <v>0</v>
      </c>
      <c r="BF175" s="143">
        <f>IF(N175="snížená",J175,0)</f>
        <v>0</v>
      </c>
      <c r="BG175" s="143">
        <f>IF(N175="zákl. přenesená",J175,0)</f>
        <v>0</v>
      </c>
      <c r="BH175" s="143">
        <f>IF(N175="sníž. přenesená",J175,0)</f>
        <v>0</v>
      </c>
      <c r="BI175" s="143">
        <f>IF(N175="nulová",J175,0)</f>
        <v>0</v>
      </c>
      <c r="BJ175" s="16" t="s">
        <v>81</v>
      </c>
      <c r="BK175" s="143">
        <f>ROUND(I175*H175,2)</f>
        <v>0</v>
      </c>
      <c r="BL175" s="16" t="s">
        <v>165</v>
      </c>
      <c r="BM175" s="142" t="s">
        <v>914</v>
      </c>
    </row>
    <row r="176" spans="2:65" s="12" customFormat="1" x14ac:dyDescent="0.2">
      <c r="B176" s="147"/>
      <c r="D176" s="144" t="s">
        <v>183</v>
      </c>
      <c r="E176" s="148" t="s">
        <v>1</v>
      </c>
      <c r="F176" s="149" t="s">
        <v>915</v>
      </c>
      <c r="H176" s="150">
        <v>2.35</v>
      </c>
      <c r="I176" s="255"/>
      <c r="K176" s="255"/>
      <c r="L176" s="147"/>
      <c r="M176" s="151"/>
      <c r="T176" s="152"/>
      <c r="AT176" s="148" t="s">
        <v>183</v>
      </c>
      <c r="AU176" s="148" t="s">
        <v>83</v>
      </c>
      <c r="AV176" s="12" t="s">
        <v>83</v>
      </c>
      <c r="AW176" s="12" t="s">
        <v>30</v>
      </c>
      <c r="AX176" s="12" t="s">
        <v>74</v>
      </c>
      <c r="AY176" s="148" t="s">
        <v>157</v>
      </c>
    </row>
    <row r="177" spans="2:65" s="13" customFormat="1" x14ac:dyDescent="0.2">
      <c r="B177" s="153"/>
      <c r="D177" s="144" t="s">
        <v>183</v>
      </c>
      <c r="E177" s="154" t="s">
        <v>1</v>
      </c>
      <c r="F177" s="155" t="s">
        <v>185</v>
      </c>
      <c r="H177" s="156">
        <v>2.35</v>
      </c>
      <c r="I177" s="256"/>
      <c r="K177" s="256"/>
      <c r="L177" s="153"/>
      <c r="M177" s="157"/>
      <c r="T177" s="158"/>
      <c r="AT177" s="154" t="s">
        <v>183</v>
      </c>
      <c r="AU177" s="154" t="s">
        <v>83</v>
      </c>
      <c r="AV177" s="13" t="s">
        <v>165</v>
      </c>
      <c r="AW177" s="13" t="s">
        <v>30</v>
      </c>
      <c r="AX177" s="13" t="s">
        <v>81</v>
      </c>
      <c r="AY177" s="154" t="s">
        <v>157</v>
      </c>
    </row>
    <row r="178" spans="2:65" s="11" customFormat="1" ht="22.9" customHeight="1" x14ac:dyDescent="0.2">
      <c r="B178" s="120"/>
      <c r="D178" s="121" t="s">
        <v>73</v>
      </c>
      <c r="E178" s="129" t="s">
        <v>158</v>
      </c>
      <c r="F178" s="129" t="s">
        <v>916</v>
      </c>
      <c r="I178" s="260"/>
      <c r="J178" s="130">
        <f>BK178</f>
        <v>0</v>
      </c>
      <c r="K178" s="260"/>
      <c r="L178" s="120"/>
      <c r="M178" s="124"/>
      <c r="P178" s="125">
        <f>SUM(P179:P195)</f>
        <v>18.46275</v>
      </c>
      <c r="R178" s="125">
        <f>SUM(R179:R195)</f>
        <v>3.0028014999999999</v>
      </c>
      <c r="T178" s="126">
        <f>SUM(T179:T195)</f>
        <v>0</v>
      </c>
      <c r="AR178" s="121" t="s">
        <v>81</v>
      </c>
      <c r="AT178" s="127" t="s">
        <v>73</v>
      </c>
      <c r="AU178" s="127" t="s">
        <v>81</v>
      </c>
      <c r="AY178" s="121" t="s">
        <v>157</v>
      </c>
      <c r="BK178" s="128">
        <f>SUM(BK179:BK195)</f>
        <v>0</v>
      </c>
    </row>
    <row r="179" spans="2:65" s="1" customFormat="1" ht="16.5" customHeight="1" x14ac:dyDescent="0.2">
      <c r="B179" s="131"/>
      <c r="C179" s="132">
        <v>17</v>
      </c>
      <c r="D179" s="132" t="s">
        <v>160</v>
      </c>
      <c r="E179" s="133" t="s">
        <v>917</v>
      </c>
      <c r="F179" s="134" t="s">
        <v>918</v>
      </c>
      <c r="G179" s="135" t="s">
        <v>222</v>
      </c>
      <c r="H179" s="136">
        <v>38</v>
      </c>
      <c r="I179" s="258"/>
      <c r="J179" s="137">
        <f>ROUND(I179*H179,2)</f>
        <v>0</v>
      </c>
      <c r="K179" s="254" t="s">
        <v>172</v>
      </c>
      <c r="L179" s="28"/>
      <c r="M179" s="138" t="s">
        <v>1</v>
      </c>
      <c r="N179" s="139" t="s">
        <v>39</v>
      </c>
      <c r="O179" s="140">
        <v>4.8000000000000001E-2</v>
      </c>
      <c r="P179" s="140">
        <f>O179*H179</f>
        <v>1.8240000000000001</v>
      </c>
      <c r="Q179" s="140">
        <v>0</v>
      </c>
      <c r="R179" s="140">
        <f>Q179*H179</f>
        <v>0</v>
      </c>
      <c r="S179" s="140">
        <v>0</v>
      </c>
      <c r="T179" s="141">
        <f>S179*H179</f>
        <v>0</v>
      </c>
      <c r="V179" s="1" t="s">
        <v>1487</v>
      </c>
      <c r="AR179" s="142" t="s">
        <v>223</v>
      </c>
      <c r="AT179" s="142" t="s">
        <v>160</v>
      </c>
      <c r="AU179" s="142" t="s">
        <v>83</v>
      </c>
      <c r="AY179" s="16" t="s">
        <v>157</v>
      </c>
      <c r="BE179" s="143">
        <f>IF(N179="základní",J179,0)</f>
        <v>0</v>
      </c>
      <c r="BF179" s="143">
        <f>IF(N179="snížená",J179,0)</f>
        <v>0</v>
      </c>
      <c r="BG179" s="143">
        <f>IF(N179="zákl. přenesená",J179,0)</f>
        <v>0</v>
      </c>
      <c r="BH179" s="143">
        <f>IF(N179="sníž. přenesená",J179,0)</f>
        <v>0</v>
      </c>
      <c r="BI179" s="143">
        <f>IF(N179="nulová",J179,0)</f>
        <v>0</v>
      </c>
      <c r="BJ179" s="16" t="s">
        <v>81</v>
      </c>
      <c r="BK179" s="143">
        <f>ROUND(I179*H179,2)</f>
        <v>0</v>
      </c>
      <c r="BL179" s="16" t="s">
        <v>223</v>
      </c>
      <c r="BM179" s="142" t="s">
        <v>919</v>
      </c>
    </row>
    <row r="180" spans="2:65" s="1" customFormat="1" ht="16.5" customHeight="1" x14ac:dyDescent="0.2">
      <c r="B180" s="131"/>
      <c r="C180" s="132" t="s">
        <v>1479</v>
      </c>
      <c r="D180" s="132" t="s">
        <v>160</v>
      </c>
      <c r="E180" s="133" t="s">
        <v>920</v>
      </c>
      <c r="F180" s="134" t="s">
        <v>921</v>
      </c>
      <c r="G180" s="135" t="s">
        <v>222</v>
      </c>
      <c r="H180" s="136">
        <v>9.5</v>
      </c>
      <c r="I180" s="258"/>
      <c r="J180" s="137">
        <f>ROUND(I180*H180,2)</f>
        <v>0</v>
      </c>
      <c r="K180" s="254" t="s">
        <v>172</v>
      </c>
      <c r="L180" s="28"/>
      <c r="M180" s="138" t="s">
        <v>1</v>
      </c>
      <c r="N180" s="139" t="s">
        <v>39</v>
      </c>
      <c r="O180" s="140">
        <v>5.8999999999999997E-2</v>
      </c>
      <c r="P180" s="140">
        <f>O180*H180</f>
        <v>0.5605</v>
      </c>
      <c r="Q180" s="140">
        <v>0</v>
      </c>
      <c r="R180" s="140">
        <f>Q180*H180</f>
        <v>0</v>
      </c>
      <c r="S180" s="140">
        <v>0</v>
      </c>
      <c r="T180" s="141">
        <f>S180*H180</f>
        <v>0</v>
      </c>
      <c r="AR180" s="142" t="s">
        <v>223</v>
      </c>
      <c r="AT180" s="142" t="s">
        <v>160</v>
      </c>
      <c r="AU180" s="142" t="s">
        <v>83</v>
      </c>
      <c r="AY180" s="16" t="s">
        <v>157</v>
      </c>
      <c r="BE180" s="143">
        <f>IF(N180="základní",J180,0)</f>
        <v>0</v>
      </c>
      <c r="BF180" s="143">
        <f>IF(N180="snížená",J180,0)</f>
        <v>0</v>
      </c>
      <c r="BG180" s="143">
        <f>IF(N180="zákl. přenesená",J180,0)</f>
        <v>0</v>
      </c>
      <c r="BH180" s="143">
        <f>IF(N180="sníž. přenesená",J180,0)</f>
        <v>0</v>
      </c>
      <c r="BI180" s="143">
        <f>IF(N180="nulová",J180,0)</f>
        <v>0</v>
      </c>
      <c r="BJ180" s="16" t="s">
        <v>81</v>
      </c>
      <c r="BK180" s="143">
        <f>ROUND(I180*H180,2)</f>
        <v>0</v>
      </c>
      <c r="BL180" s="16" t="s">
        <v>223</v>
      </c>
      <c r="BM180" s="142" t="s">
        <v>922</v>
      </c>
    </row>
    <row r="181" spans="2:65" s="1" customFormat="1" ht="16.5" customHeight="1" x14ac:dyDescent="0.2">
      <c r="B181" s="131"/>
      <c r="C181" s="132" t="s">
        <v>338</v>
      </c>
      <c r="D181" s="132" t="s">
        <v>160</v>
      </c>
      <c r="E181" s="133" t="s">
        <v>923</v>
      </c>
      <c r="F181" s="134" t="s">
        <v>924</v>
      </c>
      <c r="G181" s="135" t="s">
        <v>222</v>
      </c>
      <c r="H181" s="136">
        <v>24</v>
      </c>
      <c r="I181" s="258"/>
      <c r="J181" s="137">
        <f>ROUND(I181*H181,2)</f>
        <v>0</v>
      </c>
      <c r="K181" s="254" t="s">
        <v>164</v>
      </c>
      <c r="L181" s="28"/>
      <c r="M181" s="138" t="s">
        <v>1</v>
      </c>
      <c r="N181" s="139" t="s">
        <v>39</v>
      </c>
      <c r="O181" s="140">
        <v>0.29199999999999998</v>
      </c>
      <c r="P181" s="140">
        <f>O181*H181</f>
        <v>7.0079999999999991</v>
      </c>
      <c r="Q181" s="140">
        <v>1.0000000000000001E-5</v>
      </c>
      <c r="R181" s="140">
        <f>Q181*H181</f>
        <v>2.4000000000000003E-4</v>
      </c>
      <c r="S181" s="140">
        <v>0</v>
      </c>
      <c r="T181" s="141">
        <f>S181*H181</f>
        <v>0</v>
      </c>
      <c r="AR181" s="142" t="s">
        <v>165</v>
      </c>
      <c r="AT181" s="142" t="s">
        <v>160</v>
      </c>
      <c r="AU181" s="142" t="s">
        <v>83</v>
      </c>
      <c r="AY181" s="16" t="s">
        <v>157</v>
      </c>
      <c r="BE181" s="143">
        <f>IF(N181="základní",J181,0)</f>
        <v>0</v>
      </c>
      <c r="BF181" s="143">
        <f>IF(N181="snížená",J181,0)</f>
        <v>0</v>
      </c>
      <c r="BG181" s="143">
        <f>IF(N181="zákl. přenesená",J181,0)</f>
        <v>0</v>
      </c>
      <c r="BH181" s="143">
        <f>IF(N181="sníž. přenesená",J181,0)</f>
        <v>0</v>
      </c>
      <c r="BI181" s="143">
        <f>IF(N181="nulová",J181,0)</f>
        <v>0</v>
      </c>
      <c r="BJ181" s="16" t="s">
        <v>81</v>
      </c>
      <c r="BK181" s="143">
        <f>ROUND(I181*H181,2)</f>
        <v>0</v>
      </c>
      <c r="BL181" s="16" t="s">
        <v>165</v>
      </c>
      <c r="BM181" s="142" t="s">
        <v>925</v>
      </c>
    </row>
    <row r="182" spans="2:65" s="1" customFormat="1" ht="29.25" x14ac:dyDescent="0.2">
      <c r="B182" s="28"/>
      <c r="D182" s="144" t="s">
        <v>167</v>
      </c>
      <c r="F182" s="145" t="s">
        <v>926</v>
      </c>
      <c r="L182" s="28"/>
      <c r="M182" s="146"/>
      <c r="T182" s="52"/>
      <c r="AT182" s="16" t="s">
        <v>167</v>
      </c>
      <c r="AU182" s="16" t="s">
        <v>83</v>
      </c>
    </row>
    <row r="183" spans="2:65" s="1" customFormat="1" ht="16.5" customHeight="1" x14ac:dyDescent="0.2">
      <c r="B183" s="131"/>
      <c r="C183" s="132" t="s">
        <v>7</v>
      </c>
      <c r="D183" s="132" t="s">
        <v>160</v>
      </c>
      <c r="E183" s="133" t="s">
        <v>927</v>
      </c>
      <c r="F183" s="134" t="s">
        <v>928</v>
      </c>
      <c r="G183" s="135" t="s">
        <v>222</v>
      </c>
      <c r="H183" s="136">
        <v>14</v>
      </c>
      <c r="I183" s="258"/>
      <c r="J183" s="137">
        <f>ROUND(I183*H183,2)</f>
        <v>0</v>
      </c>
      <c r="K183" s="254" t="s">
        <v>164</v>
      </c>
      <c r="L183" s="28"/>
      <c r="M183" s="138" t="s">
        <v>1</v>
      </c>
      <c r="N183" s="139" t="s">
        <v>39</v>
      </c>
      <c r="O183" s="140">
        <v>0.29199999999999998</v>
      </c>
      <c r="P183" s="140">
        <f>O183*H183</f>
        <v>4.0880000000000001</v>
      </c>
      <c r="Q183" s="140">
        <v>1.0000000000000001E-5</v>
      </c>
      <c r="R183" s="140">
        <f>Q183*H183</f>
        <v>1.4000000000000001E-4</v>
      </c>
      <c r="S183" s="140">
        <v>0</v>
      </c>
      <c r="T183" s="141">
        <f>S183*H183</f>
        <v>0</v>
      </c>
      <c r="AR183" s="142" t="s">
        <v>165</v>
      </c>
      <c r="AT183" s="142" t="s">
        <v>160</v>
      </c>
      <c r="AU183" s="142" t="s">
        <v>83</v>
      </c>
      <c r="AY183" s="16" t="s">
        <v>157</v>
      </c>
      <c r="BE183" s="143">
        <f>IF(N183="základní",J183,0)</f>
        <v>0</v>
      </c>
      <c r="BF183" s="143">
        <f>IF(N183="snížená",J183,0)</f>
        <v>0</v>
      </c>
      <c r="BG183" s="143">
        <f>IF(N183="zákl. přenesená",J183,0)</f>
        <v>0</v>
      </c>
      <c r="BH183" s="143">
        <f>IF(N183="sníž. přenesená",J183,0)</f>
        <v>0</v>
      </c>
      <c r="BI183" s="143">
        <f>IF(N183="nulová",J183,0)</f>
        <v>0</v>
      </c>
      <c r="BJ183" s="16" t="s">
        <v>81</v>
      </c>
      <c r="BK183" s="143">
        <f>ROUND(I183*H183,2)</f>
        <v>0</v>
      </c>
      <c r="BL183" s="16" t="s">
        <v>165</v>
      </c>
      <c r="BM183" s="142" t="s">
        <v>929</v>
      </c>
    </row>
    <row r="184" spans="2:65" s="1" customFormat="1" ht="29.25" x14ac:dyDescent="0.2">
      <c r="B184" s="28"/>
      <c r="D184" s="144" t="s">
        <v>167</v>
      </c>
      <c r="F184" s="145" t="s">
        <v>926</v>
      </c>
      <c r="L184" s="28"/>
      <c r="M184" s="146"/>
      <c r="T184" s="52"/>
      <c r="AT184" s="16" t="s">
        <v>167</v>
      </c>
      <c r="AU184" s="16" t="s">
        <v>83</v>
      </c>
    </row>
    <row r="185" spans="2:65" s="1" customFormat="1" ht="16.5" customHeight="1" x14ac:dyDescent="0.2">
      <c r="B185" s="131"/>
      <c r="C185" s="132" t="s">
        <v>345</v>
      </c>
      <c r="D185" s="132" t="s">
        <v>160</v>
      </c>
      <c r="E185" s="133" t="s">
        <v>930</v>
      </c>
      <c r="F185" s="134" t="s">
        <v>931</v>
      </c>
      <c r="G185" s="135" t="s">
        <v>222</v>
      </c>
      <c r="H185" s="136">
        <v>5.5</v>
      </c>
      <c r="I185" s="258"/>
      <c r="J185" s="137">
        <f>ROUND(I185*H185,2)</f>
        <v>0</v>
      </c>
      <c r="K185" s="254" t="s">
        <v>164</v>
      </c>
      <c r="L185" s="28"/>
      <c r="M185" s="138" t="s">
        <v>1</v>
      </c>
      <c r="N185" s="139" t="s">
        <v>39</v>
      </c>
      <c r="O185" s="140">
        <v>0.29199999999999998</v>
      </c>
      <c r="P185" s="140">
        <f>O185*H185</f>
        <v>1.6059999999999999</v>
      </c>
      <c r="Q185" s="140">
        <v>1.0000000000000001E-5</v>
      </c>
      <c r="R185" s="140">
        <f>Q185*H185</f>
        <v>5.5000000000000002E-5</v>
      </c>
      <c r="S185" s="140">
        <v>0</v>
      </c>
      <c r="T185" s="141">
        <f>S185*H185</f>
        <v>0</v>
      </c>
      <c r="AR185" s="142" t="s">
        <v>165</v>
      </c>
      <c r="AT185" s="142" t="s">
        <v>160</v>
      </c>
      <c r="AU185" s="142" t="s">
        <v>83</v>
      </c>
      <c r="AY185" s="16" t="s">
        <v>157</v>
      </c>
      <c r="BE185" s="143">
        <f>IF(N185="základní",J185,0)</f>
        <v>0</v>
      </c>
      <c r="BF185" s="143">
        <f>IF(N185="snížená",J185,0)</f>
        <v>0</v>
      </c>
      <c r="BG185" s="143">
        <f>IF(N185="zákl. přenesená",J185,0)</f>
        <v>0</v>
      </c>
      <c r="BH185" s="143">
        <f>IF(N185="sníž. přenesená",J185,0)</f>
        <v>0</v>
      </c>
      <c r="BI185" s="143">
        <f>IF(N185="nulová",J185,0)</f>
        <v>0</v>
      </c>
      <c r="BJ185" s="16" t="s">
        <v>81</v>
      </c>
      <c r="BK185" s="143">
        <f>ROUND(I185*H185,2)</f>
        <v>0</v>
      </c>
      <c r="BL185" s="16" t="s">
        <v>165</v>
      </c>
      <c r="BM185" s="142" t="s">
        <v>932</v>
      </c>
    </row>
    <row r="186" spans="2:65" s="1" customFormat="1" ht="29.25" x14ac:dyDescent="0.2">
      <c r="B186" s="28"/>
      <c r="D186" s="144" t="s">
        <v>167</v>
      </c>
      <c r="F186" s="145" t="s">
        <v>926</v>
      </c>
      <c r="L186" s="28"/>
      <c r="M186" s="146"/>
      <c r="T186" s="52"/>
      <c r="AT186" s="16" t="s">
        <v>167</v>
      </c>
      <c r="AU186" s="16" t="s">
        <v>83</v>
      </c>
    </row>
    <row r="187" spans="2:65" s="1" customFormat="1" ht="16.5" customHeight="1" x14ac:dyDescent="0.2">
      <c r="B187" s="131"/>
      <c r="C187" s="132" t="s">
        <v>350</v>
      </c>
      <c r="D187" s="132" t="s">
        <v>160</v>
      </c>
      <c r="E187" s="133" t="s">
        <v>933</v>
      </c>
      <c r="F187" s="134" t="s">
        <v>934</v>
      </c>
      <c r="G187" s="135" t="s">
        <v>222</v>
      </c>
      <c r="H187" s="136">
        <v>4</v>
      </c>
      <c r="I187" s="258"/>
      <c r="J187" s="137">
        <f>ROUND(I187*H187,2)</f>
        <v>0</v>
      </c>
      <c r="K187" s="254" t="s">
        <v>164</v>
      </c>
      <c r="L187" s="28"/>
      <c r="M187" s="138" t="s">
        <v>1</v>
      </c>
      <c r="N187" s="139" t="s">
        <v>39</v>
      </c>
      <c r="O187" s="140">
        <v>0.29199999999999998</v>
      </c>
      <c r="P187" s="140">
        <f>O187*H187</f>
        <v>1.1679999999999999</v>
      </c>
      <c r="Q187" s="140">
        <v>1.0000000000000001E-5</v>
      </c>
      <c r="R187" s="140">
        <f>Q187*H187</f>
        <v>4.0000000000000003E-5</v>
      </c>
      <c r="S187" s="140">
        <v>0</v>
      </c>
      <c r="T187" s="141">
        <f>S187*H187</f>
        <v>0</v>
      </c>
      <c r="AR187" s="142" t="s">
        <v>165</v>
      </c>
      <c r="AT187" s="142" t="s">
        <v>160</v>
      </c>
      <c r="AU187" s="142" t="s">
        <v>83</v>
      </c>
      <c r="AY187" s="16" t="s">
        <v>157</v>
      </c>
      <c r="BE187" s="143">
        <f>IF(N187="základní",J187,0)</f>
        <v>0</v>
      </c>
      <c r="BF187" s="143">
        <f>IF(N187="snížená",J187,0)</f>
        <v>0</v>
      </c>
      <c r="BG187" s="143">
        <f>IF(N187="zákl. přenesená",J187,0)</f>
        <v>0</v>
      </c>
      <c r="BH187" s="143">
        <f>IF(N187="sníž. přenesená",J187,0)</f>
        <v>0</v>
      </c>
      <c r="BI187" s="143">
        <f>IF(N187="nulová",J187,0)</f>
        <v>0</v>
      </c>
      <c r="BJ187" s="16" t="s">
        <v>81</v>
      </c>
      <c r="BK187" s="143">
        <f>ROUND(I187*H187,2)</f>
        <v>0</v>
      </c>
      <c r="BL187" s="16" t="s">
        <v>165</v>
      </c>
      <c r="BM187" s="142" t="s">
        <v>935</v>
      </c>
    </row>
    <row r="188" spans="2:65" s="1" customFormat="1" ht="29.25" x14ac:dyDescent="0.2">
      <c r="B188" s="28"/>
      <c r="D188" s="144" t="s">
        <v>167</v>
      </c>
      <c r="F188" s="145" t="s">
        <v>926</v>
      </c>
      <c r="L188" s="28"/>
      <c r="M188" s="146"/>
      <c r="T188" s="52"/>
      <c r="AT188" s="16" t="s">
        <v>167</v>
      </c>
      <c r="AU188" s="16" t="s">
        <v>83</v>
      </c>
    </row>
    <row r="189" spans="2:65" s="1" customFormat="1" ht="24.2" customHeight="1" x14ac:dyDescent="0.2">
      <c r="B189" s="131"/>
      <c r="C189" s="132" t="s">
        <v>356</v>
      </c>
      <c r="D189" s="132" t="s">
        <v>160</v>
      </c>
      <c r="E189" s="133" t="s">
        <v>936</v>
      </c>
      <c r="F189" s="134" t="s">
        <v>937</v>
      </c>
      <c r="G189" s="135" t="s">
        <v>336</v>
      </c>
      <c r="H189" s="136">
        <v>1</v>
      </c>
      <c r="I189" s="258"/>
      <c r="J189" s="137">
        <f>ROUND(I189*H189,2)</f>
        <v>0</v>
      </c>
      <c r="K189" s="254" t="s">
        <v>164</v>
      </c>
      <c r="L189" s="28"/>
      <c r="M189" s="138" t="s">
        <v>1</v>
      </c>
      <c r="N189" s="139" t="s">
        <v>39</v>
      </c>
      <c r="O189" s="140">
        <v>1.5620000000000001</v>
      </c>
      <c r="P189" s="140">
        <f>O189*H189</f>
        <v>1.5620000000000001</v>
      </c>
      <c r="Q189" s="140">
        <v>3</v>
      </c>
      <c r="R189" s="140">
        <f>Q189*H189</f>
        <v>3</v>
      </c>
      <c r="S189" s="140">
        <v>0</v>
      </c>
      <c r="T189" s="141">
        <f>S189*H189</f>
        <v>0</v>
      </c>
      <c r="AR189" s="142" t="s">
        <v>165</v>
      </c>
      <c r="AT189" s="142" t="s">
        <v>160</v>
      </c>
      <c r="AU189" s="142" t="s">
        <v>83</v>
      </c>
      <c r="AY189" s="16" t="s">
        <v>157</v>
      </c>
      <c r="BE189" s="143">
        <f>IF(N189="základní",J189,0)</f>
        <v>0</v>
      </c>
      <c r="BF189" s="143">
        <f>IF(N189="snížená",J189,0)</f>
        <v>0</v>
      </c>
      <c r="BG189" s="143">
        <f>IF(N189="zákl. přenesená",J189,0)</f>
        <v>0</v>
      </c>
      <c r="BH189" s="143">
        <f>IF(N189="sníž. přenesená",J189,0)</f>
        <v>0</v>
      </c>
      <c r="BI189" s="143">
        <f>IF(N189="nulová",J189,0)</f>
        <v>0</v>
      </c>
      <c r="BJ189" s="16" t="s">
        <v>81</v>
      </c>
      <c r="BK189" s="143">
        <f>ROUND(I189*H189,2)</f>
        <v>0</v>
      </c>
      <c r="BL189" s="16" t="s">
        <v>165</v>
      </c>
      <c r="BM189" s="142" t="s">
        <v>938</v>
      </c>
    </row>
    <row r="190" spans="2:65" s="1" customFormat="1" ht="58.5" x14ac:dyDescent="0.2">
      <c r="B190" s="28"/>
      <c r="D190" s="144" t="s">
        <v>167</v>
      </c>
      <c r="F190" s="145" t="s">
        <v>939</v>
      </c>
      <c r="L190" s="28"/>
      <c r="M190" s="146"/>
      <c r="T190" s="52"/>
      <c r="AT190" s="16" t="s">
        <v>167</v>
      </c>
      <c r="AU190" s="16" t="s">
        <v>83</v>
      </c>
    </row>
    <row r="191" spans="2:65" s="1" customFormat="1" ht="16.5" customHeight="1" x14ac:dyDescent="0.2">
      <c r="B191" s="131"/>
      <c r="C191" s="132" t="s">
        <v>1479</v>
      </c>
      <c r="D191" s="132" t="s">
        <v>160</v>
      </c>
      <c r="E191" s="133" t="s">
        <v>940</v>
      </c>
      <c r="F191" s="134" t="s">
        <v>941</v>
      </c>
      <c r="G191" s="135" t="s">
        <v>222</v>
      </c>
      <c r="H191" s="136">
        <v>25.85</v>
      </c>
      <c r="I191" s="258"/>
      <c r="J191" s="137">
        <f>ROUND(I191*H191,2)</f>
        <v>0</v>
      </c>
      <c r="K191" s="254" t="s">
        <v>172</v>
      </c>
      <c r="L191" s="28"/>
      <c r="M191" s="138" t="s">
        <v>1</v>
      </c>
      <c r="N191" s="139" t="s">
        <v>39</v>
      </c>
      <c r="O191" s="140">
        <v>2.5000000000000001E-2</v>
      </c>
      <c r="P191" s="140">
        <f>O191*H191</f>
        <v>0.6462500000000001</v>
      </c>
      <c r="Q191" s="140">
        <v>9.0000000000000006E-5</v>
      </c>
      <c r="R191" s="140">
        <f>Q191*H191</f>
        <v>2.3265000000000004E-3</v>
      </c>
      <c r="S191" s="140">
        <v>0</v>
      </c>
      <c r="T191" s="141">
        <f>S191*H191</f>
        <v>0</v>
      </c>
      <c r="AR191" s="142" t="s">
        <v>81</v>
      </c>
      <c r="AT191" s="142" t="s">
        <v>160</v>
      </c>
      <c r="AU191" s="142" t="s">
        <v>83</v>
      </c>
      <c r="AY191" s="16" t="s">
        <v>157</v>
      </c>
      <c r="BE191" s="143">
        <f>IF(N191="základní",J191,0)</f>
        <v>0</v>
      </c>
      <c r="BF191" s="143">
        <f>IF(N191="snížená",J191,0)</f>
        <v>0</v>
      </c>
      <c r="BG191" s="143">
        <f>IF(N191="zákl. přenesená",J191,0)</f>
        <v>0</v>
      </c>
      <c r="BH191" s="143">
        <f>IF(N191="sníž. přenesená",J191,0)</f>
        <v>0</v>
      </c>
      <c r="BI191" s="143">
        <f>IF(N191="nulová",J191,0)</f>
        <v>0</v>
      </c>
      <c r="BJ191" s="16" t="s">
        <v>81</v>
      </c>
      <c r="BK191" s="143">
        <f>ROUND(I191*H191,2)</f>
        <v>0</v>
      </c>
      <c r="BL191" s="16" t="s">
        <v>81</v>
      </c>
      <c r="BM191" s="142" t="s">
        <v>942</v>
      </c>
    </row>
    <row r="192" spans="2:65" s="12" customFormat="1" x14ac:dyDescent="0.2">
      <c r="B192" s="147"/>
      <c r="D192" s="144" t="s">
        <v>183</v>
      </c>
      <c r="E192" s="148" t="s">
        <v>1</v>
      </c>
      <c r="F192" s="149" t="s">
        <v>943</v>
      </c>
      <c r="H192" s="150">
        <v>25.85</v>
      </c>
      <c r="I192" s="255"/>
      <c r="K192" s="255"/>
      <c r="L192" s="147"/>
      <c r="M192" s="151"/>
      <c r="T192" s="152"/>
      <c r="AT192" s="148" t="s">
        <v>183</v>
      </c>
      <c r="AU192" s="148" t="s">
        <v>83</v>
      </c>
      <c r="AV192" s="12" t="s">
        <v>83</v>
      </c>
      <c r="AW192" s="12" t="s">
        <v>30</v>
      </c>
      <c r="AX192" s="12" t="s">
        <v>74</v>
      </c>
      <c r="AY192" s="148" t="s">
        <v>157</v>
      </c>
    </row>
    <row r="193" spans="2:65" s="13" customFormat="1" x14ac:dyDescent="0.2">
      <c r="B193" s="153"/>
      <c r="D193" s="144" t="s">
        <v>183</v>
      </c>
      <c r="E193" s="154" t="s">
        <v>1</v>
      </c>
      <c r="F193" s="155" t="s">
        <v>185</v>
      </c>
      <c r="H193" s="156">
        <v>25.85</v>
      </c>
      <c r="I193" s="256"/>
      <c r="K193" s="256"/>
      <c r="L193" s="153"/>
      <c r="M193" s="157"/>
      <c r="T193" s="158"/>
      <c r="AT193" s="154" t="s">
        <v>183</v>
      </c>
      <c r="AU193" s="154" t="s">
        <v>83</v>
      </c>
      <c r="AV193" s="13" t="s">
        <v>165</v>
      </c>
      <c r="AW193" s="13" t="s">
        <v>30</v>
      </c>
      <c r="AX193" s="13" t="s">
        <v>81</v>
      </c>
      <c r="AY193" s="154" t="s">
        <v>157</v>
      </c>
    </row>
    <row r="194" spans="2:65" s="1" customFormat="1" ht="16.5" customHeight="1" x14ac:dyDescent="0.2">
      <c r="B194" s="131"/>
      <c r="C194" s="132" t="s">
        <v>364</v>
      </c>
      <c r="D194" s="132" t="s">
        <v>160</v>
      </c>
      <c r="E194" s="133" t="s">
        <v>944</v>
      </c>
      <c r="F194" s="134" t="s">
        <v>945</v>
      </c>
      <c r="G194" s="135" t="s">
        <v>163</v>
      </c>
      <c r="H194" s="136">
        <v>1</v>
      </c>
      <c r="I194" s="258"/>
      <c r="J194" s="137">
        <f>ROUND(I194*H194,2)</f>
        <v>0</v>
      </c>
      <c r="K194" s="254" t="s">
        <v>164</v>
      </c>
      <c r="L194" s="28"/>
      <c r="M194" s="138" t="s">
        <v>1</v>
      </c>
      <c r="N194" s="139" t="s">
        <v>39</v>
      </c>
      <c r="O194" s="140">
        <v>0</v>
      </c>
      <c r="P194" s="140">
        <f>O194*H194</f>
        <v>0</v>
      </c>
      <c r="Q194" s="140">
        <v>0</v>
      </c>
      <c r="R194" s="140">
        <f>Q194*H194</f>
        <v>0</v>
      </c>
      <c r="S194" s="140">
        <v>0</v>
      </c>
      <c r="T194" s="141">
        <f>S194*H194</f>
        <v>0</v>
      </c>
      <c r="AR194" s="142" t="s">
        <v>81</v>
      </c>
      <c r="AT194" s="142" t="s">
        <v>160</v>
      </c>
      <c r="AU194" s="142" t="s">
        <v>83</v>
      </c>
      <c r="AY194" s="16" t="s">
        <v>157</v>
      </c>
      <c r="BE194" s="143">
        <f>IF(N194="základní",J194,0)</f>
        <v>0</v>
      </c>
      <c r="BF194" s="143">
        <f>IF(N194="snížená",J194,0)</f>
        <v>0</v>
      </c>
      <c r="BG194" s="143">
        <f>IF(N194="zákl. přenesená",J194,0)</f>
        <v>0</v>
      </c>
      <c r="BH194" s="143">
        <f>IF(N194="sníž. přenesená",J194,0)</f>
        <v>0</v>
      </c>
      <c r="BI194" s="143">
        <f>IF(N194="nulová",J194,0)</f>
        <v>0</v>
      </c>
      <c r="BJ194" s="16" t="s">
        <v>81</v>
      </c>
      <c r="BK194" s="143">
        <f>ROUND(I194*H194,2)</f>
        <v>0</v>
      </c>
      <c r="BL194" s="16" t="s">
        <v>81</v>
      </c>
      <c r="BM194" s="142" t="s">
        <v>946</v>
      </c>
    </row>
    <row r="195" spans="2:65" s="1" customFormat="1" ht="87.75" x14ac:dyDescent="0.2">
      <c r="B195" s="28"/>
      <c r="D195" s="144" t="s">
        <v>167</v>
      </c>
      <c r="F195" s="145" t="s">
        <v>947</v>
      </c>
      <c r="L195" s="28"/>
      <c r="M195" s="146"/>
      <c r="T195" s="52"/>
      <c r="AT195" s="16" t="s">
        <v>167</v>
      </c>
      <c r="AU195" s="16" t="s">
        <v>83</v>
      </c>
    </row>
    <row r="196" spans="2:65" s="11" customFormat="1" ht="22.9" customHeight="1" x14ac:dyDescent="0.2">
      <c r="B196" s="120"/>
      <c r="D196" s="121" t="s">
        <v>73</v>
      </c>
      <c r="E196" s="129" t="s">
        <v>532</v>
      </c>
      <c r="F196" s="129" t="s">
        <v>533</v>
      </c>
      <c r="J196" s="130">
        <f>BK196</f>
        <v>0</v>
      </c>
      <c r="L196" s="120"/>
      <c r="M196" s="124"/>
      <c r="P196" s="125">
        <f>P197</f>
        <v>35.435639999999999</v>
      </c>
      <c r="R196" s="125">
        <f>R197</f>
        <v>0</v>
      </c>
      <c r="T196" s="126">
        <f>T197</f>
        <v>0</v>
      </c>
      <c r="AR196" s="121" t="s">
        <v>81</v>
      </c>
      <c r="AT196" s="127" t="s">
        <v>73</v>
      </c>
      <c r="AU196" s="127" t="s">
        <v>81</v>
      </c>
      <c r="AY196" s="121" t="s">
        <v>157</v>
      </c>
      <c r="BK196" s="128">
        <f>BK197</f>
        <v>0</v>
      </c>
    </row>
    <row r="197" spans="2:65" s="1" customFormat="1" ht="16.5" customHeight="1" x14ac:dyDescent="0.2">
      <c r="B197" s="131"/>
      <c r="C197" s="132">
        <v>31</v>
      </c>
      <c r="D197" s="132" t="s">
        <v>160</v>
      </c>
      <c r="E197" s="133" t="s">
        <v>948</v>
      </c>
      <c r="F197" s="134" t="s">
        <v>949</v>
      </c>
      <c r="G197" s="135" t="s">
        <v>197</v>
      </c>
      <c r="H197" s="136">
        <v>23.943000000000001</v>
      </c>
      <c r="I197" s="258"/>
      <c r="J197" s="137">
        <f>ROUND(I197*H197,2)</f>
        <v>0</v>
      </c>
      <c r="K197" s="254" t="s">
        <v>172</v>
      </c>
      <c r="L197" s="28"/>
      <c r="M197" s="179" t="s">
        <v>1</v>
      </c>
      <c r="N197" s="180" t="s">
        <v>39</v>
      </c>
      <c r="O197" s="181">
        <v>1.48</v>
      </c>
      <c r="P197" s="181">
        <f>O197*H197</f>
        <v>35.435639999999999</v>
      </c>
      <c r="Q197" s="181">
        <v>0</v>
      </c>
      <c r="R197" s="181">
        <f>Q197*H197</f>
        <v>0</v>
      </c>
      <c r="S197" s="181">
        <v>0</v>
      </c>
      <c r="T197" s="182">
        <f>S197*H197</f>
        <v>0</v>
      </c>
      <c r="V197" s="1" t="s">
        <v>1486</v>
      </c>
      <c r="AR197" s="142" t="s">
        <v>165</v>
      </c>
      <c r="AT197" s="142" t="s">
        <v>160</v>
      </c>
      <c r="AU197" s="142" t="s">
        <v>83</v>
      </c>
      <c r="AY197" s="16" t="s">
        <v>157</v>
      </c>
      <c r="BE197" s="143">
        <f>IF(N197="základní",J197,0)</f>
        <v>0</v>
      </c>
      <c r="BF197" s="143">
        <f>IF(N197="snížená",J197,0)</f>
        <v>0</v>
      </c>
      <c r="BG197" s="143">
        <f>IF(N197="zákl. přenesená",J197,0)</f>
        <v>0</v>
      </c>
      <c r="BH197" s="143">
        <f>IF(N197="sníž. přenesená",J197,0)</f>
        <v>0</v>
      </c>
      <c r="BI197" s="143">
        <f>IF(N197="nulová",J197,0)</f>
        <v>0</v>
      </c>
      <c r="BJ197" s="16" t="s">
        <v>81</v>
      </c>
      <c r="BK197" s="143">
        <f>ROUND(I197*H197,2)</f>
        <v>0</v>
      </c>
      <c r="BL197" s="16" t="s">
        <v>165</v>
      </c>
      <c r="BM197" s="142" t="s">
        <v>950</v>
      </c>
    </row>
    <row r="198" spans="2:65" s="1" customFormat="1" ht="6.95" customHeight="1" x14ac:dyDescent="0.2">
      <c r="B198" s="40"/>
      <c r="C198" s="41"/>
      <c r="D198" s="41"/>
      <c r="E198" s="41"/>
      <c r="F198" s="41"/>
      <c r="G198" s="41"/>
      <c r="H198" s="41"/>
      <c r="I198" s="41"/>
      <c r="J198" s="41"/>
      <c r="K198" s="41"/>
      <c r="L198" s="28"/>
    </row>
  </sheetData>
  <autoFilter ref="C129:K197" xr:uid="{00000000-0009-0000-0000-000003000000}"/>
  <mergeCells count="14">
    <mergeCell ref="E120:H120"/>
    <mergeCell ref="E118:H118"/>
    <mergeCell ref="E122:H122"/>
    <mergeCell ref="L2:V2"/>
    <mergeCell ref="E85:H85"/>
    <mergeCell ref="E89:H89"/>
    <mergeCell ref="E87:H87"/>
    <mergeCell ref="E91:H91"/>
    <mergeCell ref="E116:H116"/>
    <mergeCell ref="E7:H7"/>
    <mergeCell ref="E11:H11"/>
    <mergeCell ref="E9:H9"/>
    <mergeCell ref="E13:H13"/>
    <mergeCell ref="E31:H31"/>
  </mergeCells>
  <pageMargins left="0.39374999999999999" right="0.39374999999999999" top="0.39374999999999999" bottom="0.39374999999999999" header="0" footer="0"/>
  <pageSetup paperSize="9" scale="58"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71"/>
  <sheetViews>
    <sheetView showGridLines="0" topLeftCell="A114" workbookViewId="0">
      <selection activeCell="I131" sqref="I131"/>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14" t="s">
        <v>5</v>
      </c>
      <c r="M2" s="301"/>
      <c r="N2" s="301"/>
      <c r="O2" s="301"/>
      <c r="P2" s="301"/>
      <c r="Q2" s="301"/>
      <c r="R2" s="301"/>
      <c r="S2" s="301"/>
      <c r="T2" s="301"/>
      <c r="U2" s="301"/>
      <c r="V2" s="301"/>
      <c r="AT2" s="16" t="s">
        <v>101</v>
      </c>
    </row>
    <row r="3" spans="2:46" ht="6.95" customHeight="1" x14ac:dyDescent="0.2">
      <c r="B3" s="17"/>
      <c r="C3" s="18"/>
      <c r="D3" s="18"/>
      <c r="E3" s="18"/>
      <c r="F3" s="18"/>
      <c r="G3" s="18"/>
      <c r="H3" s="18"/>
      <c r="I3" s="18"/>
      <c r="J3" s="18"/>
      <c r="K3" s="18"/>
      <c r="L3" s="19"/>
      <c r="AT3" s="16" t="s">
        <v>83</v>
      </c>
    </row>
    <row r="4" spans="2:46" ht="24.95" customHeight="1" x14ac:dyDescent="0.2">
      <c r="B4" s="19"/>
      <c r="D4" s="20" t="s">
        <v>123</v>
      </c>
      <c r="L4" s="19"/>
      <c r="M4" s="89" t="s">
        <v>10</v>
      </c>
      <c r="AT4" s="16" t="s">
        <v>3</v>
      </c>
    </row>
    <row r="5" spans="2:46" ht="6.95" customHeight="1" x14ac:dyDescent="0.2">
      <c r="B5" s="19"/>
      <c r="L5" s="19"/>
    </row>
    <row r="6" spans="2:46" ht="12" customHeight="1" x14ac:dyDescent="0.2">
      <c r="B6" s="19"/>
      <c r="D6" s="25" t="s">
        <v>14</v>
      </c>
      <c r="L6" s="19"/>
    </row>
    <row r="7" spans="2:46" ht="16.5" customHeight="1" x14ac:dyDescent="0.2">
      <c r="B7" s="19"/>
      <c r="E7" s="340" t="str">
        <f>'Rekapitulace stavby'!K6</f>
        <v>NOVÝ ZDROJ KYSLÍKU</v>
      </c>
      <c r="F7" s="341"/>
      <c r="G7" s="341"/>
      <c r="H7" s="341"/>
      <c r="L7" s="19"/>
    </row>
    <row r="8" spans="2:46" ht="12.75" x14ac:dyDescent="0.2">
      <c r="B8" s="19"/>
      <c r="D8" s="25" t="s">
        <v>124</v>
      </c>
      <c r="L8" s="19"/>
    </row>
    <row r="9" spans="2:46" ht="16.5" customHeight="1" x14ac:dyDescent="0.2">
      <c r="B9" s="19"/>
      <c r="E9" s="340" t="s">
        <v>125</v>
      </c>
      <c r="F9" s="301"/>
      <c r="G9" s="301"/>
      <c r="H9" s="301"/>
      <c r="L9" s="19"/>
    </row>
    <row r="10" spans="2:46" ht="12" customHeight="1" x14ac:dyDescent="0.2">
      <c r="B10" s="19"/>
      <c r="D10" s="25" t="s">
        <v>126</v>
      </c>
      <c r="L10" s="19"/>
    </row>
    <row r="11" spans="2:46" s="1" customFormat="1" ht="16.5" customHeight="1" x14ac:dyDescent="0.2">
      <c r="B11" s="28"/>
      <c r="E11" s="325" t="s">
        <v>853</v>
      </c>
      <c r="F11" s="339"/>
      <c r="G11" s="339"/>
      <c r="H11" s="339"/>
      <c r="L11" s="28"/>
    </row>
    <row r="12" spans="2:46" s="1" customFormat="1" ht="12" customHeight="1" x14ac:dyDescent="0.2">
      <c r="B12" s="28"/>
      <c r="D12" s="25" t="s">
        <v>128</v>
      </c>
      <c r="L12" s="28"/>
    </row>
    <row r="13" spans="2:46" s="1" customFormat="1" ht="16.5" customHeight="1" x14ac:dyDescent="0.2">
      <c r="B13" s="28"/>
      <c r="E13" s="326" t="s">
        <v>951</v>
      </c>
      <c r="F13" s="339"/>
      <c r="G13" s="339"/>
      <c r="H13" s="339"/>
      <c r="L13" s="28"/>
    </row>
    <row r="14" spans="2:46" s="1" customFormat="1" x14ac:dyDescent="0.2">
      <c r="B14" s="28"/>
      <c r="L14" s="28"/>
    </row>
    <row r="15" spans="2:46" s="1" customFormat="1" ht="12" customHeight="1" x14ac:dyDescent="0.2">
      <c r="B15" s="28"/>
      <c r="D15" s="25" t="s">
        <v>16</v>
      </c>
      <c r="F15" s="23" t="s">
        <v>1</v>
      </c>
      <c r="I15" s="25" t="s">
        <v>17</v>
      </c>
      <c r="J15" s="23" t="s">
        <v>1</v>
      </c>
      <c r="L15" s="28"/>
    </row>
    <row r="16" spans="2:46" s="1" customFormat="1" ht="12" customHeight="1" x14ac:dyDescent="0.2">
      <c r="B16" s="28"/>
      <c r="D16" s="25" t="s">
        <v>18</v>
      </c>
      <c r="F16" s="23" t="s">
        <v>19</v>
      </c>
      <c r="I16" s="25" t="s">
        <v>20</v>
      </c>
      <c r="J16" s="48" t="str">
        <f>'Rekapitulace stavby'!AN8</f>
        <v>14. 6. 2023</v>
      </c>
      <c r="L16" s="28"/>
    </row>
    <row r="17" spans="2:12" s="1" customFormat="1" ht="10.9" customHeight="1" x14ac:dyDescent="0.2">
      <c r="B17" s="28"/>
      <c r="L17" s="28"/>
    </row>
    <row r="18" spans="2:12" s="1" customFormat="1" ht="12" customHeight="1" x14ac:dyDescent="0.2">
      <c r="B18" s="28"/>
      <c r="D18" s="25" t="s">
        <v>22</v>
      </c>
      <c r="I18" s="25" t="s">
        <v>23</v>
      </c>
      <c r="J18" s="23" t="str">
        <f>IF('Rekapitulace stavby'!AN10="","",'Rekapitulace stavby'!AN10)</f>
        <v/>
      </c>
      <c r="L18" s="28"/>
    </row>
    <row r="19" spans="2:12" s="1" customFormat="1" ht="18" customHeight="1" x14ac:dyDescent="0.2">
      <c r="B19" s="28"/>
      <c r="E19" s="23" t="str">
        <f>IF('Rekapitulace stavby'!E11="","",'Rekapitulace stavby'!E11)</f>
        <v>KRÁLOVÉHRADECKÝ KRAJ</v>
      </c>
      <c r="I19" s="25" t="s">
        <v>25</v>
      </c>
      <c r="J19" s="23" t="str">
        <f>IF('Rekapitulace stavby'!AN11="","",'Rekapitulace stavby'!AN11)</f>
        <v/>
      </c>
      <c r="L19" s="28"/>
    </row>
    <row r="20" spans="2:12" s="1" customFormat="1" ht="6.95" customHeight="1" x14ac:dyDescent="0.2">
      <c r="B20" s="28"/>
      <c r="L20" s="28"/>
    </row>
    <row r="21" spans="2:12" s="1" customFormat="1" ht="12" customHeight="1" x14ac:dyDescent="0.2">
      <c r="B21" s="28"/>
      <c r="D21" s="25" t="s">
        <v>26</v>
      </c>
      <c r="I21" s="25" t="s">
        <v>23</v>
      </c>
      <c r="J21" s="23" t="str">
        <f>'Rekapitulace stavby'!AN13</f>
        <v/>
      </c>
      <c r="L21" s="28"/>
    </row>
    <row r="22" spans="2:12" s="1" customFormat="1" ht="18" customHeight="1" x14ac:dyDescent="0.2">
      <c r="B22" s="28"/>
      <c r="E22" s="300" t="str">
        <f>'Rekapitulace stavby'!E14</f>
        <v>Na základě výběrového řízení</v>
      </c>
      <c r="F22" s="300"/>
      <c r="G22" s="300"/>
      <c r="H22" s="300"/>
      <c r="I22" s="25" t="s">
        <v>25</v>
      </c>
      <c r="J22" s="23" t="str">
        <f>'Rekapitulace stavby'!AN14</f>
        <v/>
      </c>
      <c r="L22" s="28"/>
    </row>
    <row r="23" spans="2:12" s="1" customFormat="1" ht="6.95" customHeight="1" x14ac:dyDescent="0.2">
      <c r="B23" s="28"/>
      <c r="L23" s="28"/>
    </row>
    <row r="24" spans="2:12" s="1" customFormat="1" ht="12" customHeight="1" x14ac:dyDescent="0.2">
      <c r="B24" s="28"/>
      <c r="D24" s="25" t="s">
        <v>28</v>
      </c>
      <c r="I24" s="25" t="s">
        <v>23</v>
      </c>
      <c r="J24" s="23" t="str">
        <f>IF('Rekapitulace stavby'!AN16="","",'Rekapitulace stavby'!AN16)</f>
        <v/>
      </c>
      <c r="L24" s="28"/>
    </row>
    <row r="25" spans="2:12" s="1" customFormat="1" ht="18" customHeight="1" x14ac:dyDescent="0.2">
      <c r="B25" s="28"/>
      <c r="E25" s="23" t="str">
        <f>IF('Rekapitulace stavby'!E17="","",'Rekapitulace stavby'!E17)</f>
        <v>KANIA a.s.</v>
      </c>
      <c r="I25" s="25" t="s">
        <v>25</v>
      </c>
      <c r="J25" s="23" t="str">
        <f>IF('Rekapitulace stavby'!AN17="","",'Rekapitulace stavby'!AN17)</f>
        <v/>
      </c>
      <c r="L25" s="28"/>
    </row>
    <row r="26" spans="2:12" s="1" customFormat="1" ht="6.95" customHeight="1" x14ac:dyDescent="0.2">
      <c r="B26" s="28"/>
      <c r="L26" s="28"/>
    </row>
    <row r="27" spans="2:12" s="1" customFormat="1" ht="12" customHeight="1" x14ac:dyDescent="0.2">
      <c r="B27" s="28"/>
      <c r="D27" s="25" t="s">
        <v>31</v>
      </c>
      <c r="I27" s="25" t="s">
        <v>23</v>
      </c>
      <c r="J27" s="23" t="str">
        <f>IF('Rekapitulace stavby'!AN19="","",'Rekapitulace stavby'!AN19)</f>
        <v/>
      </c>
      <c r="L27" s="28"/>
    </row>
    <row r="28" spans="2:12" s="1" customFormat="1" ht="18" customHeight="1" x14ac:dyDescent="0.2">
      <c r="B28" s="28"/>
      <c r="E28" s="23" t="str">
        <f>IF('Rekapitulace stavby'!E20="","",'Rekapitulace stavby'!E20)</f>
        <v xml:space="preserve"> </v>
      </c>
      <c r="I28" s="25" t="s">
        <v>25</v>
      </c>
      <c r="J28" s="23" t="str">
        <f>IF('Rekapitulace stavby'!AN20="","",'Rekapitulace stavby'!AN20)</f>
        <v/>
      </c>
      <c r="L28" s="28"/>
    </row>
    <row r="29" spans="2:12" s="1" customFormat="1" ht="6.95" customHeight="1" x14ac:dyDescent="0.2">
      <c r="B29" s="28"/>
      <c r="L29" s="28"/>
    </row>
    <row r="30" spans="2:12" s="1" customFormat="1" ht="12" customHeight="1" x14ac:dyDescent="0.2">
      <c r="B30" s="28"/>
      <c r="D30" s="25" t="s">
        <v>32</v>
      </c>
      <c r="L30" s="28"/>
    </row>
    <row r="31" spans="2:12" s="7" customFormat="1" ht="119.25" customHeight="1" x14ac:dyDescent="0.2">
      <c r="B31" s="90"/>
      <c r="E31" s="303" t="s">
        <v>952</v>
      </c>
      <c r="F31" s="303"/>
      <c r="G31" s="303"/>
      <c r="H31" s="303"/>
      <c r="L31" s="90"/>
    </row>
    <row r="32" spans="2:12" s="1" customFormat="1" ht="6.95" customHeight="1" x14ac:dyDescent="0.2">
      <c r="B32" s="28"/>
      <c r="L32" s="28"/>
    </row>
    <row r="33" spans="2:12" s="1" customFormat="1" ht="6.95" customHeight="1" x14ac:dyDescent="0.2">
      <c r="B33" s="28"/>
      <c r="D33" s="49"/>
      <c r="E33" s="49"/>
      <c r="F33" s="49"/>
      <c r="G33" s="49"/>
      <c r="H33" s="49"/>
      <c r="I33" s="49"/>
      <c r="J33" s="49"/>
      <c r="K33" s="49"/>
      <c r="L33" s="28"/>
    </row>
    <row r="34" spans="2:12" s="1" customFormat="1" ht="25.35" customHeight="1" x14ac:dyDescent="0.2">
      <c r="B34" s="28"/>
      <c r="D34" s="91" t="s">
        <v>34</v>
      </c>
      <c r="J34" s="62">
        <f>ROUND(J129, 2)</f>
        <v>0</v>
      </c>
      <c r="L34" s="28"/>
    </row>
    <row r="35" spans="2:12" s="1" customFormat="1" ht="6.95" customHeight="1" x14ac:dyDescent="0.2">
      <c r="B35" s="28"/>
      <c r="D35" s="49"/>
      <c r="E35" s="49"/>
      <c r="F35" s="49"/>
      <c r="G35" s="49"/>
      <c r="H35" s="49"/>
      <c r="I35" s="49"/>
      <c r="J35" s="49"/>
      <c r="K35" s="49"/>
      <c r="L35" s="28"/>
    </row>
    <row r="36" spans="2:12" s="1" customFormat="1" ht="14.45" customHeight="1" x14ac:dyDescent="0.2">
      <c r="B36" s="28"/>
      <c r="F36" s="31" t="s">
        <v>36</v>
      </c>
      <c r="I36" s="31" t="s">
        <v>35</v>
      </c>
      <c r="J36" s="31" t="s">
        <v>37</v>
      </c>
      <c r="L36" s="28"/>
    </row>
    <row r="37" spans="2:12" s="1" customFormat="1" ht="14.45" customHeight="1" x14ac:dyDescent="0.2">
      <c r="B37" s="28"/>
      <c r="D37" s="51" t="s">
        <v>38</v>
      </c>
      <c r="E37" s="25" t="s">
        <v>39</v>
      </c>
      <c r="F37" s="81">
        <f>ROUND((SUM(BE129:BE170)),  2)</f>
        <v>0</v>
      </c>
      <c r="I37" s="92">
        <v>0.21</v>
      </c>
      <c r="J37" s="81">
        <f>ROUND(((SUM(BE129:BE170))*I37),  2)</f>
        <v>0</v>
      </c>
      <c r="L37" s="28"/>
    </row>
    <row r="38" spans="2:12" s="1" customFormat="1" ht="14.45" customHeight="1" x14ac:dyDescent="0.2">
      <c r="B38" s="28"/>
      <c r="E38" s="25" t="s">
        <v>40</v>
      </c>
      <c r="F38" s="81">
        <f>ROUND((SUM(BF129:BF170)),  2)</f>
        <v>0</v>
      </c>
      <c r="I38" s="92">
        <v>0.15</v>
      </c>
      <c r="J38" s="81">
        <f>ROUND(((SUM(BF129:BF170))*I38),  2)</f>
        <v>0</v>
      </c>
      <c r="L38" s="28"/>
    </row>
    <row r="39" spans="2:12" s="1" customFormat="1" ht="14.45" hidden="1" customHeight="1" x14ac:dyDescent="0.2">
      <c r="B39" s="28"/>
      <c r="E39" s="25" t="s">
        <v>41</v>
      </c>
      <c r="F39" s="81">
        <f>ROUND((SUM(BG129:BG170)),  2)</f>
        <v>0</v>
      </c>
      <c r="I39" s="92">
        <v>0.21</v>
      </c>
      <c r="J39" s="81">
        <f>0</f>
        <v>0</v>
      </c>
      <c r="L39" s="28"/>
    </row>
    <row r="40" spans="2:12" s="1" customFormat="1" ht="14.45" hidden="1" customHeight="1" x14ac:dyDescent="0.2">
      <c r="B40" s="28"/>
      <c r="E40" s="25" t="s">
        <v>42</v>
      </c>
      <c r="F40" s="81">
        <f>ROUND((SUM(BH129:BH170)),  2)</f>
        <v>0</v>
      </c>
      <c r="I40" s="92">
        <v>0.15</v>
      </c>
      <c r="J40" s="81">
        <f>0</f>
        <v>0</v>
      </c>
      <c r="L40" s="28"/>
    </row>
    <row r="41" spans="2:12" s="1" customFormat="1" ht="14.45" hidden="1" customHeight="1" x14ac:dyDescent="0.2">
      <c r="B41" s="28"/>
      <c r="E41" s="25" t="s">
        <v>43</v>
      </c>
      <c r="F41" s="81">
        <f>ROUND((SUM(BI129:BI170)),  2)</f>
        <v>0</v>
      </c>
      <c r="I41" s="92">
        <v>0</v>
      </c>
      <c r="J41" s="81">
        <f>0</f>
        <v>0</v>
      </c>
      <c r="L41" s="28"/>
    </row>
    <row r="42" spans="2:12" s="1" customFormat="1" ht="6.95" customHeight="1" x14ac:dyDescent="0.2">
      <c r="B42" s="28"/>
      <c r="L42" s="28"/>
    </row>
    <row r="43" spans="2:12" s="1" customFormat="1" ht="25.35" customHeight="1" x14ac:dyDescent="0.2">
      <c r="B43" s="28"/>
      <c r="C43" s="93"/>
      <c r="D43" s="94" t="s">
        <v>44</v>
      </c>
      <c r="E43" s="53"/>
      <c r="F43" s="53"/>
      <c r="G43" s="95" t="s">
        <v>45</v>
      </c>
      <c r="H43" s="96" t="s">
        <v>46</v>
      </c>
      <c r="I43" s="53"/>
      <c r="J43" s="97">
        <f>SUM(J34:J41)</f>
        <v>0</v>
      </c>
      <c r="K43" s="98"/>
      <c r="L43" s="28"/>
    </row>
    <row r="44" spans="2:12" s="1" customFormat="1" ht="14.45" customHeight="1" x14ac:dyDescent="0.2">
      <c r="B44" s="28"/>
      <c r="L44" s="28"/>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ht="14.45" customHeight="1" x14ac:dyDescent="0.2">
      <c r="B49" s="19"/>
      <c r="L49" s="19"/>
    </row>
    <row r="50" spans="2:12" s="1" customFormat="1" ht="14.45" customHeight="1" x14ac:dyDescent="0.2">
      <c r="B50" s="28"/>
      <c r="D50" s="37" t="s">
        <v>47</v>
      </c>
      <c r="E50" s="38"/>
      <c r="F50" s="38"/>
      <c r="G50" s="37" t="s">
        <v>48</v>
      </c>
      <c r="H50" s="38"/>
      <c r="I50" s="38"/>
      <c r="J50" s="38"/>
      <c r="K50" s="38"/>
      <c r="L50" s="28"/>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x14ac:dyDescent="0.2">
      <c r="B60" s="19"/>
      <c r="L60" s="19"/>
    </row>
    <row r="61" spans="2:12" s="1" customFormat="1" ht="12.75" x14ac:dyDescent="0.2">
      <c r="B61" s="28"/>
      <c r="D61" s="39" t="s">
        <v>49</v>
      </c>
      <c r="E61" s="30"/>
      <c r="F61" s="99" t="s">
        <v>50</v>
      </c>
      <c r="G61" s="39" t="s">
        <v>49</v>
      </c>
      <c r="H61" s="30"/>
      <c r="I61" s="30"/>
      <c r="J61" s="100" t="s">
        <v>50</v>
      </c>
      <c r="K61" s="30"/>
      <c r="L61" s="28"/>
    </row>
    <row r="62" spans="2:12" x14ac:dyDescent="0.2">
      <c r="B62" s="19"/>
      <c r="L62" s="19"/>
    </row>
    <row r="63" spans="2:12" x14ac:dyDescent="0.2">
      <c r="B63" s="19"/>
      <c r="L63" s="19"/>
    </row>
    <row r="64" spans="2:12" x14ac:dyDescent="0.2">
      <c r="B64" s="19"/>
      <c r="L64" s="19"/>
    </row>
    <row r="65" spans="2:12" s="1" customFormat="1" ht="12.75" x14ac:dyDescent="0.2">
      <c r="B65" s="28"/>
      <c r="D65" s="37" t="s">
        <v>51</v>
      </c>
      <c r="E65" s="38"/>
      <c r="F65" s="38"/>
      <c r="G65" s="37" t="s">
        <v>52</v>
      </c>
      <c r="H65" s="38"/>
      <c r="I65" s="38"/>
      <c r="J65" s="38"/>
      <c r="K65" s="38"/>
      <c r="L65" s="28"/>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x14ac:dyDescent="0.2">
      <c r="B75" s="19"/>
      <c r="L75" s="19"/>
    </row>
    <row r="76" spans="2:12" s="1" customFormat="1" ht="12.75" x14ac:dyDescent="0.2">
      <c r="B76" s="28"/>
      <c r="D76" s="39" t="s">
        <v>49</v>
      </c>
      <c r="E76" s="30"/>
      <c r="F76" s="99" t="s">
        <v>50</v>
      </c>
      <c r="G76" s="39" t="s">
        <v>49</v>
      </c>
      <c r="H76" s="30"/>
      <c r="I76" s="30"/>
      <c r="J76" s="100" t="s">
        <v>50</v>
      </c>
      <c r="K76" s="30"/>
      <c r="L76" s="28"/>
    </row>
    <row r="77" spans="2:12" s="1" customFormat="1" ht="14.45" customHeight="1" x14ac:dyDescent="0.2">
      <c r="B77" s="40"/>
      <c r="C77" s="41"/>
      <c r="D77" s="41"/>
      <c r="E77" s="41"/>
      <c r="F77" s="41"/>
      <c r="G77" s="41"/>
      <c r="H77" s="41"/>
      <c r="I77" s="41"/>
      <c r="J77" s="41"/>
      <c r="K77" s="41"/>
      <c r="L77" s="28"/>
    </row>
    <row r="81" spans="2:12" s="1" customFormat="1" ht="6.95" customHeight="1" x14ac:dyDescent="0.2">
      <c r="B81" s="42"/>
      <c r="C81" s="43"/>
      <c r="D81" s="43"/>
      <c r="E81" s="43"/>
      <c r="F81" s="43"/>
      <c r="G81" s="43"/>
      <c r="H81" s="43"/>
      <c r="I81" s="43"/>
      <c r="J81" s="43"/>
      <c r="K81" s="43"/>
      <c r="L81" s="28"/>
    </row>
    <row r="82" spans="2:12" s="1" customFormat="1" ht="24.95" customHeight="1" x14ac:dyDescent="0.2">
      <c r="B82" s="28"/>
      <c r="C82" s="20" t="s">
        <v>131</v>
      </c>
      <c r="L82" s="28"/>
    </row>
    <row r="83" spans="2:12" s="1" customFormat="1" ht="6.95" customHeight="1" x14ac:dyDescent="0.2">
      <c r="B83" s="28"/>
      <c r="L83" s="28"/>
    </row>
    <row r="84" spans="2:12" s="1" customFormat="1" ht="12" customHeight="1" x14ac:dyDescent="0.2">
      <c r="B84" s="28"/>
      <c r="C84" s="25" t="s">
        <v>14</v>
      </c>
      <c r="L84" s="28"/>
    </row>
    <row r="85" spans="2:12" s="1" customFormat="1" ht="16.5" customHeight="1" x14ac:dyDescent="0.2">
      <c r="B85" s="28"/>
      <c r="E85" s="340" t="str">
        <f>E7</f>
        <v>NOVÝ ZDROJ KYSLÍKU</v>
      </c>
      <c r="F85" s="341"/>
      <c r="G85" s="341"/>
      <c r="H85" s="341"/>
      <c r="L85" s="28"/>
    </row>
    <row r="86" spans="2:12" ht="12" customHeight="1" x14ac:dyDescent="0.2">
      <c r="B86" s="19"/>
      <c r="C86" s="25" t="s">
        <v>124</v>
      </c>
      <c r="L86" s="19"/>
    </row>
    <row r="87" spans="2:12" ht="16.5" customHeight="1" x14ac:dyDescent="0.2">
      <c r="B87" s="19"/>
      <c r="E87" s="340" t="s">
        <v>125</v>
      </c>
      <c r="F87" s="301"/>
      <c r="G87" s="301"/>
      <c r="H87" s="301"/>
      <c r="L87" s="19"/>
    </row>
    <row r="88" spans="2:12" ht="12" customHeight="1" x14ac:dyDescent="0.2">
      <c r="B88" s="19"/>
      <c r="C88" s="25" t="s">
        <v>126</v>
      </c>
      <c r="L88" s="19"/>
    </row>
    <row r="89" spans="2:12" s="1" customFormat="1" ht="16.5" customHeight="1" x14ac:dyDescent="0.2">
      <c r="B89" s="28"/>
      <c r="E89" s="325" t="s">
        <v>853</v>
      </c>
      <c r="F89" s="339"/>
      <c r="G89" s="339"/>
      <c r="H89" s="339"/>
      <c r="L89" s="28"/>
    </row>
    <row r="90" spans="2:12" s="1" customFormat="1" ht="12" customHeight="1" x14ac:dyDescent="0.2">
      <c r="B90" s="28"/>
      <c r="C90" s="25" t="s">
        <v>128</v>
      </c>
      <c r="L90" s="28"/>
    </row>
    <row r="91" spans="2:12" s="1" customFormat="1" ht="16.5" customHeight="1" x14ac:dyDescent="0.2">
      <c r="B91" s="28"/>
      <c r="E91" s="326" t="str">
        <f>E13</f>
        <v>D.1.4.2 - Vzduchotechnika</v>
      </c>
      <c r="F91" s="339"/>
      <c r="G91" s="339"/>
      <c r="H91" s="339"/>
      <c r="L91" s="28"/>
    </row>
    <row r="92" spans="2:12" s="1" customFormat="1" ht="6.95" customHeight="1" x14ac:dyDescent="0.2">
      <c r="B92" s="28"/>
      <c r="L92" s="28"/>
    </row>
    <row r="93" spans="2:12" s="1" customFormat="1" ht="12" customHeight="1" x14ac:dyDescent="0.2">
      <c r="B93" s="28"/>
      <c r="C93" s="25" t="s">
        <v>18</v>
      </c>
      <c r="F93" s="23" t="str">
        <f>F16</f>
        <v xml:space="preserve"> </v>
      </c>
      <c r="I93" s="25" t="s">
        <v>20</v>
      </c>
      <c r="J93" s="48" t="str">
        <f>IF(J16="","",J16)</f>
        <v>14. 6. 2023</v>
      </c>
      <c r="L93" s="28"/>
    </row>
    <row r="94" spans="2:12" s="1" customFormat="1" ht="6.95" customHeight="1" x14ac:dyDescent="0.2">
      <c r="B94" s="28"/>
      <c r="L94" s="28"/>
    </row>
    <row r="95" spans="2:12" s="1" customFormat="1" ht="15.2" customHeight="1" x14ac:dyDescent="0.2">
      <c r="B95" s="28"/>
      <c r="C95" s="25" t="s">
        <v>22</v>
      </c>
      <c r="F95" s="23" t="str">
        <f>E19</f>
        <v>KRÁLOVÉHRADECKÝ KRAJ</v>
      </c>
      <c r="I95" s="25" t="s">
        <v>28</v>
      </c>
      <c r="J95" s="26" t="str">
        <f>E25</f>
        <v>KANIA a.s.</v>
      </c>
      <c r="L95" s="28"/>
    </row>
    <row r="96" spans="2:12" s="1" customFormat="1" ht="15.2" customHeight="1" x14ac:dyDescent="0.2">
      <c r="B96" s="28"/>
      <c r="C96" s="25" t="s">
        <v>26</v>
      </c>
      <c r="F96" s="23" t="str">
        <f>IF(E22="","",E22)</f>
        <v>Na základě výběrového řízení</v>
      </c>
      <c r="I96" s="25" t="s">
        <v>31</v>
      </c>
      <c r="J96" s="26" t="str">
        <f>E28</f>
        <v xml:space="preserve"> </v>
      </c>
      <c r="L96" s="28"/>
    </row>
    <row r="97" spans="2:47" s="1" customFormat="1" ht="10.35" customHeight="1" x14ac:dyDescent="0.2">
      <c r="B97" s="28"/>
      <c r="L97" s="28"/>
    </row>
    <row r="98" spans="2:47" s="1" customFormat="1" ht="29.25" customHeight="1" x14ac:dyDescent="0.2">
      <c r="B98" s="28"/>
      <c r="C98" s="101" t="s">
        <v>132</v>
      </c>
      <c r="D98" s="93"/>
      <c r="E98" s="93"/>
      <c r="F98" s="93"/>
      <c r="G98" s="93"/>
      <c r="H98" s="93"/>
      <c r="I98" s="93"/>
      <c r="J98" s="102" t="s">
        <v>133</v>
      </c>
      <c r="K98" s="93"/>
      <c r="L98" s="28"/>
    </row>
    <row r="99" spans="2:47" s="1" customFormat="1" ht="10.35" customHeight="1" x14ac:dyDescent="0.2">
      <c r="B99" s="28"/>
      <c r="L99" s="28"/>
    </row>
    <row r="100" spans="2:47" s="1" customFormat="1" ht="22.9" customHeight="1" x14ac:dyDescent="0.2">
      <c r="B100" s="28"/>
      <c r="C100" s="103" t="s">
        <v>134</v>
      </c>
      <c r="J100" s="62">
        <f>J129</f>
        <v>0</v>
      </c>
      <c r="L100" s="28"/>
      <c r="AU100" s="16" t="s">
        <v>135</v>
      </c>
    </row>
    <row r="101" spans="2:47" s="8" customFormat="1" ht="24.95" customHeight="1" x14ac:dyDescent="0.2">
      <c r="B101" s="104"/>
      <c r="D101" s="105" t="s">
        <v>953</v>
      </c>
      <c r="E101" s="106"/>
      <c r="F101" s="106"/>
      <c r="G101" s="106"/>
      <c r="H101" s="106"/>
      <c r="I101" s="106"/>
      <c r="J101" s="107">
        <f>J130</f>
        <v>0</v>
      </c>
      <c r="L101" s="104"/>
    </row>
    <row r="102" spans="2:47" s="8" customFormat="1" ht="24.95" customHeight="1" x14ac:dyDescent="0.2">
      <c r="B102" s="104"/>
      <c r="D102" s="105" t="s">
        <v>954</v>
      </c>
      <c r="E102" s="106"/>
      <c r="F102" s="106"/>
      <c r="G102" s="106"/>
      <c r="H102" s="106"/>
      <c r="I102" s="106"/>
      <c r="J102" s="107">
        <f>J140</f>
        <v>0</v>
      </c>
      <c r="L102" s="104"/>
    </row>
    <row r="103" spans="2:47" s="8" customFormat="1" ht="24.95" customHeight="1" x14ac:dyDescent="0.2">
      <c r="B103" s="104"/>
      <c r="D103" s="105" t="s">
        <v>955</v>
      </c>
      <c r="E103" s="106"/>
      <c r="F103" s="106"/>
      <c r="G103" s="106"/>
      <c r="H103" s="106"/>
      <c r="I103" s="106"/>
      <c r="J103" s="107">
        <f>J148</f>
        <v>0</v>
      </c>
      <c r="L103" s="104"/>
    </row>
    <row r="104" spans="2:47" s="8" customFormat="1" ht="24.95" customHeight="1" x14ac:dyDescent="0.2">
      <c r="B104" s="104"/>
      <c r="D104" s="105" t="s">
        <v>956</v>
      </c>
      <c r="E104" s="106"/>
      <c r="F104" s="106"/>
      <c r="G104" s="106"/>
      <c r="H104" s="106"/>
      <c r="I104" s="106"/>
      <c r="J104" s="107">
        <f>J155</f>
        <v>0</v>
      </c>
      <c r="L104" s="104"/>
    </row>
    <row r="105" spans="2:47" s="8" customFormat="1" ht="24.95" customHeight="1" x14ac:dyDescent="0.2">
      <c r="B105" s="104"/>
      <c r="D105" s="105" t="s">
        <v>957</v>
      </c>
      <c r="E105" s="106"/>
      <c r="F105" s="106"/>
      <c r="G105" s="106"/>
      <c r="H105" s="106"/>
      <c r="I105" s="106"/>
      <c r="J105" s="107">
        <f>J160</f>
        <v>0</v>
      </c>
      <c r="L105" s="104"/>
    </row>
    <row r="106" spans="2:47" s="1" customFormat="1" ht="21.75" customHeight="1" x14ac:dyDescent="0.2">
      <c r="B106" s="28"/>
      <c r="L106" s="28"/>
    </row>
    <row r="107" spans="2:47" s="1" customFormat="1" ht="6.95" customHeight="1" x14ac:dyDescent="0.2">
      <c r="B107" s="40"/>
      <c r="C107" s="41"/>
      <c r="D107" s="41"/>
      <c r="E107" s="41"/>
      <c r="F107" s="41"/>
      <c r="G107" s="41"/>
      <c r="H107" s="41"/>
      <c r="I107" s="41"/>
      <c r="J107" s="41"/>
      <c r="K107" s="41"/>
      <c r="L107" s="28"/>
    </row>
    <row r="111" spans="2:47" s="1" customFormat="1" ht="6.95" customHeight="1" x14ac:dyDescent="0.2">
      <c r="B111" s="42"/>
      <c r="C111" s="43"/>
      <c r="D111" s="43"/>
      <c r="E111" s="43"/>
      <c r="F111" s="43"/>
      <c r="G111" s="43"/>
      <c r="H111" s="43"/>
      <c r="I111" s="43"/>
      <c r="J111" s="43"/>
      <c r="K111" s="43"/>
      <c r="L111" s="28"/>
    </row>
    <row r="112" spans="2:47" s="1" customFormat="1" ht="24.95" customHeight="1" x14ac:dyDescent="0.2">
      <c r="B112" s="28"/>
      <c r="C112" s="20" t="s">
        <v>142</v>
      </c>
      <c r="L112" s="28"/>
    </row>
    <row r="113" spans="2:20" s="1" customFormat="1" ht="6.95" customHeight="1" x14ac:dyDescent="0.2">
      <c r="B113" s="28"/>
      <c r="L113" s="28"/>
    </row>
    <row r="114" spans="2:20" s="1" customFormat="1" ht="12" customHeight="1" x14ac:dyDescent="0.2">
      <c r="B114" s="28"/>
      <c r="C114" s="25" t="s">
        <v>14</v>
      </c>
      <c r="L114" s="28"/>
    </row>
    <row r="115" spans="2:20" s="1" customFormat="1" ht="16.5" customHeight="1" x14ac:dyDescent="0.2">
      <c r="B115" s="28"/>
      <c r="E115" s="340" t="str">
        <f>E7</f>
        <v>NOVÝ ZDROJ KYSLÍKU</v>
      </c>
      <c r="F115" s="341"/>
      <c r="G115" s="341"/>
      <c r="H115" s="341"/>
      <c r="L115" s="28"/>
    </row>
    <row r="116" spans="2:20" ht="12" customHeight="1" x14ac:dyDescent="0.2">
      <c r="B116" s="19"/>
      <c r="C116" s="25" t="s">
        <v>124</v>
      </c>
      <c r="L116" s="19"/>
    </row>
    <row r="117" spans="2:20" ht="16.5" customHeight="1" x14ac:dyDescent="0.2">
      <c r="B117" s="19"/>
      <c r="E117" s="340" t="s">
        <v>125</v>
      </c>
      <c r="F117" s="301"/>
      <c r="G117" s="301"/>
      <c r="H117" s="301"/>
      <c r="L117" s="19"/>
    </row>
    <row r="118" spans="2:20" ht="12" customHeight="1" x14ac:dyDescent="0.2">
      <c r="B118" s="19"/>
      <c r="C118" s="25" t="s">
        <v>126</v>
      </c>
      <c r="L118" s="19"/>
    </row>
    <row r="119" spans="2:20" s="1" customFormat="1" ht="16.5" customHeight="1" x14ac:dyDescent="0.2">
      <c r="B119" s="28"/>
      <c r="E119" s="325" t="s">
        <v>853</v>
      </c>
      <c r="F119" s="339"/>
      <c r="G119" s="339"/>
      <c r="H119" s="339"/>
      <c r="L119" s="28"/>
    </row>
    <row r="120" spans="2:20" s="1" customFormat="1" ht="12" customHeight="1" x14ac:dyDescent="0.2">
      <c r="B120" s="28"/>
      <c r="C120" s="25" t="s">
        <v>128</v>
      </c>
      <c r="L120" s="28"/>
    </row>
    <row r="121" spans="2:20" s="1" customFormat="1" ht="16.5" customHeight="1" x14ac:dyDescent="0.2">
      <c r="B121" s="28"/>
      <c r="E121" s="326" t="str">
        <f>E13</f>
        <v>D.1.4.2 - Vzduchotechnika</v>
      </c>
      <c r="F121" s="339"/>
      <c r="G121" s="339"/>
      <c r="H121" s="339"/>
      <c r="L121" s="28"/>
    </row>
    <row r="122" spans="2:20" s="1" customFormat="1" ht="6.95" customHeight="1" x14ac:dyDescent="0.2">
      <c r="B122" s="28"/>
      <c r="L122" s="28"/>
    </row>
    <row r="123" spans="2:20" s="1" customFormat="1" ht="12" customHeight="1" x14ac:dyDescent="0.2">
      <c r="B123" s="28"/>
      <c r="C123" s="25" t="s">
        <v>18</v>
      </c>
      <c r="F123" s="23" t="str">
        <f>F16</f>
        <v xml:space="preserve"> </v>
      </c>
      <c r="I123" s="25" t="s">
        <v>20</v>
      </c>
      <c r="J123" s="48" t="str">
        <f>IF(J16="","",J16)</f>
        <v>14. 6. 2023</v>
      </c>
      <c r="L123" s="28"/>
    </row>
    <row r="124" spans="2:20" s="1" customFormat="1" ht="6.95" customHeight="1" x14ac:dyDescent="0.2">
      <c r="B124" s="28"/>
      <c r="L124" s="28"/>
    </row>
    <row r="125" spans="2:20" s="1" customFormat="1" ht="15.2" customHeight="1" x14ac:dyDescent="0.2">
      <c r="B125" s="28"/>
      <c r="C125" s="25" t="s">
        <v>22</v>
      </c>
      <c r="F125" s="23" t="str">
        <f>E19</f>
        <v>KRÁLOVÉHRADECKÝ KRAJ</v>
      </c>
      <c r="I125" s="25" t="s">
        <v>28</v>
      </c>
      <c r="J125" s="26" t="str">
        <f>E25</f>
        <v>KANIA a.s.</v>
      </c>
      <c r="L125" s="28"/>
    </row>
    <row r="126" spans="2:20" s="1" customFormat="1" ht="15.2" customHeight="1" x14ac:dyDescent="0.2">
      <c r="B126" s="28"/>
      <c r="C126" s="25" t="s">
        <v>26</v>
      </c>
      <c r="F126" s="23" t="str">
        <f>IF(E22="","",E22)</f>
        <v>Na základě výběrového řízení</v>
      </c>
      <c r="I126" s="25" t="s">
        <v>31</v>
      </c>
      <c r="J126" s="26" t="str">
        <f>E28</f>
        <v xml:space="preserve"> </v>
      </c>
      <c r="L126" s="28"/>
    </row>
    <row r="127" spans="2:20" s="1" customFormat="1" ht="10.35" customHeight="1" x14ac:dyDescent="0.2">
      <c r="B127" s="28"/>
      <c r="L127" s="28"/>
    </row>
    <row r="128" spans="2:20" s="10" customFormat="1" ht="29.25" customHeight="1" x14ac:dyDescent="0.2">
      <c r="B128" s="112"/>
      <c r="C128" s="113" t="s">
        <v>143</v>
      </c>
      <c r="D128" s="114" t="s">
        <v>59</v>
      </c>
      <c r="E128" s="114" t="s">
        <v>55</v>
      </c>
      <c r="F128" s="114" t="s">
        <v>56</v>
      </c>
      <c r="G128" s="114" t="s">
        <v>144</v>
      </c>
      <c r="H128" s="114" t="s">
        <v>145</v>
      </c>
      <c r="I128" s="114" t="s">
        <v>146</v>
      </c>
      <c r="J128" s="114" t="s">
        <v>133</v>
      </c>
      <c r="K128" s="115" t="s">
        <v>147</v>
      </c>
      <c r="L128" s="112"/>
      <c r="M128" s="55" t="s">
        <v>1</v>
      </c>
      <c r="N128" s="56" t="s">
        <v>38</v>
      </c>
      <c r="O128" s="56" t="s">
        <v>148</v>
      </c>
      <c r="P128" s="56" t="s">
        <v>149</v>
      </c>
      <c r="Q128" s="56" t="s">
        <v>150</v>
      </c>
      <c r="R128" s="56" t="s">
        <v>151</v>
      </c>
      <c r="S128" s="56" t="s">
        <v>152</v>
      </c>
      <c r="T128" s="57" t="s">
        <v>153</v>
      </c>
    </row>
    <row r="129" spans="2:65" s="1" customFormat="1" ht="22.9" customHeight="1" x14ac:dyDescent="0.25">
      <c r="B129" s="28"/>
      <c r="C129" s="60" t="s">
        <v>154</v>
      </c>
      <c r="J129" s="116">
        <f>BK129</f>
        <v>0</v>
      </c>
      <c r="L129" s="28"/>
      <c r="M129" s="58"/>
      <c r="N129" s="49"/>
      <c r="O129" s="49"/>
      <c r="P129" s="117">
        <f>P130+P140+P148+P155+P160</f>
        <v>0</v>
      </c>
      <c r="Q129" s="49"/>
      <c r="R129" s="117">
        <f>R130+R140+R148+R155+R160</f>
        <v>0</v>
      </c>
      <c r="S129" s="49"/>
      <c r="T129" s="118">
        <f>T130+T140+T148+T155+T160</f>
        <v>0</v>
      </c>
      <c r="AT129" s="16" t="s">
        <v>73</v>
      </c>
      <c r="AU129" s="16" t="s">
        <v>135</v>
      </c>
      <c r="BK129" s="119">
        <f>BK130+BK140+BK148+BK155+BK160</f>
        <v>0</v>
      </c>
    </row>
    <row r="130" spans="2:65" s="11" customFormat="1" ht="25.9" customHeight="1" x14ac:dyDescent="0.2">
      <c r="B130" s="120"/>
      <c r="D130" s="121" t="s">
        <v>73</v>
      </c>
      <c r="E130" s="122" t="s">
        <v>958</v>
      </c>
      <c r="F130" s="122" t="s">
        <v>959</v>
      </c>
      <c r="J130" s="123">
        <f>BK130</f>
        <v>0</v>
      </c>
      <c r="L130" s="120"/>
      <c r="M130" s="124"/>
      <c r="P130" s="125">
        <f>SUM(P131:P139)</f>
        <v>0</v>
      </c>
      <c r="R130" s="125">
        <f>SUM(R131:R139)</f>
        <v>0</v>
      </c>
      <c r="T130" s="126">
        <f>SUM(T131:T139)</f>
        <v>0</v>
      </c>
      <c r="AR130" s="121" t="s">
        <v>81</v>
      </c>
      <c r="AT130" s="127" t="s">
        <v>73</v>
      </c>
      <c r="AU130" s="127" t="s">
        <v>74</v>
      </c>
      <c r="AY130" s="121" t="s">
        <v>157</v>
      </c>
      <c r="BK130" s="128">
        <f>SUM(BK131:BK139)</f>
        <v>0</v>
      </c>
    </row>
    <row r="131" spans="2:65" s="1" customFormat="1" ht="16.5" customHeight="1" x14ac:dyDescent="0.2">
      <c r="B131" s="131"/>
      <c r="C131" s="183" t="s">
        <v>81</v>
      </c>
      <c r="D131" s="132" t="s">
        <v>160</v>
      </c>
      <c r="E131" s="133" t="s">
        <v>960</v>
      </c>
      <c r="F131" s="134" t="s">
        <v>961</v>
      </c>
      <c r="G131" s="135" t="s">
        <v>799</v>
      </c>
      <c r="H131" s="136">
        <v>1</v>
      </c>
      <c r="I131" s="137"/>
      <c r="J131" s="137">
        <f>ROUND(I131*H131,2)</f>
        <v>0</v>
      </c>
      <c r="K131" s="134" t="s">
        <v>164</v>
      </c>
      <c r="L131" s="28"/>
      <c r="M131" s="138" t="s">
        <v>1</v>
      </c>
      <c r="N131" s="139" t="s">
        <v>39</v>
      </c>
      <c r="O131" s="140">
        <v>0</v>
      </c>
      <c r="P131" s="140">
        <f>O131*H131</f>
        <v>0</v>
      </c>
      <c r="Q131" s="140">
        <v>0</v>
      </c>
      <c r="R131" s="140">
        <f>Q131*H131</f>
        <v>0</v>
      </c>
      <c r="S131" s="140">
        <v>0</v>
      </c>
      <c r="T131" s="141">
        <f>S131*H131</f>
        <v>0</v>
      </c>
      <c r="AR131" s="142" t="s">
        <v>165</v>
      </c>
      <c r="AT131" s="142" t="s">
        <v>160</v>
      </c>
      <c r="AU131" s="142" t="s">
        <v>81</v>
      </c>
      <c r="AY131" s="16" t="s">
        <v>157</v>
      </c>
      <c r="BE131" s="143">
        <f>IF(N131="základní",J131,0)</f>
        <v>0</v>
      </c>
      <c r="BF131" s="143">
        <f>IF(N131="snížená",J131,0)</f>
        <v>0</v>
      </c>
      <c r="BG131" s="143">
        <f>IF(N131="zákl. přenesená",J131,0)</f>
        <v>0</v>
      </c>
      <c r="BH131" s="143">
        <f>IF(N131="sníž. přenesená",J131,0)</f>
        <v>0</v>
      </c>
      <c r="BI131" s="143">
        <f>IF(N131="nulová",J131,0)</f>
        <v>0</v>
      </c>
      <c r="BJ131" s="16" t="s">
        <v>81</v>
      </c>
      <c r="BK131" s="143">
        <f>ROUND(I131*H131,2)</f>
        <v>0</v>
      </c>
      <c r="BL131" s="16" t="s">
        <v>165</v>
      </c>
      <c r="BM131" s="142" t="s">
        <v>83</v>
      </c>
    </row>
    <row r="132" spans="2:65" s="1" customFormat="1" ht="29.25" x14ac:dyDescent="0.2">
      <c r="B132" s="28"/>
      <c r="C132" s="184"/>
      <c r="D132" s="144" t="s">
        <v>167</v>
      </c>
      <c r="F132" s="145" t="s">
        <v>962</v>
      </c>
      <c r="L132" s="28"/>
      <c r="M132" s="146"/>
      <c r="T132" s="52"/>
      <c r="AT132" s="16" t="s">
        <v>167</v>
      </c>
      <c r="AU132" s="16" t="s">
        <v>81</v>
      </c>
    </row>
    <row r="133" spans="2:65" s="1" customFormat="1" ht="16.5" customHeight="1" x14ac:dyDescent="0.2">
      <c r="B133" s="131"/>
      <c r="C133" s="183" t="s">
        <v>83</v>
      </c>
      <c r="D133" s="132" t="s">
        <v>160</v>
      </c>
      <c r="E133" s="133" t="s">
        <v>963</v>
      </c>
      <c r="F133" s="134" t="s">
        <v>964</v>
      </c>
      <c r="G133" s="135" t="s">
        <v>799</v>
      </c>
      <c r="H133" s="136">
        <v>3</v>
      </c>
      <c r="I133" s="137"/>
      <c r="J133" s="137">
        <f t="shared" ref="J133:J139" si="0">ROUND(I133*H133,2)</f>
        <v>0</v>
      </c>
      <c r="K133" s="134" t="s">
        <v>164</v>
      </c>
      <c r="L133" s="28"/>
      <c r="M133" s="138" t="s">
        <v>1</v>
      </c>
      <c r="N133" s="139" t="s">
        <v>39</v>
      </c>
      <c r="O133" s="140">
        <v>0</v>
      </c>
      <c r="P133" s="140">
        <f t="shared" ref="P133:P139" si="1">O133*H133</f>
        <v>0</v>
      </c>
      <c r="Q133" s="140">
        <v>0</v>
      </c>
      <c r="R133" s="140">
        <f t="shared" ref="R133:R139" si="2">Q133*H133</f>
        <v>0</v>
      </c>
      <c r="S133" s="140">
        <v>0</v>
      </c>
      <c r="T133" s="141">
        <f t="shared" ref="T133:T139" si="3">S133*H133</f>
        <v>0</v>
      </c>
      <c r="AR133" s="142" t="s">
        <v>165</v>
      </c>
      <c r="AT133" s="142" t="s">
        <v>160</v>
      </c>
      <c r="AU133" s="142" t="s">
        <v>81</v>
      </c>
      <c r="AY133" s="16" t="s">
        <v>157</v>
      </c>
      <c r="BE133" s="143">
        <f t="shared" ref="BE133:BE139" si="4">IF(N133="základní",J133,0)</f>
        <v>0</v>
      </c>
      <c r="BF133" s="143">
        <f t="shared" ref="BF133:BF139" si="5">IF(N133="snížená",J133,0)</f>
        <v>0</v>
      </c>
      <c r="BG133" s="143">
        <f t="shared" ref="BG133:BG139" si="6">IF(N133="zákl. přenesená",J133,0)</f>
        <v>0</v>
      </c>
      <c r="BH133" s="143">
        <f t="shared" ref="BH133:BH139" si="7">IF(N133="sníž. přenesená",J133,0)</f>
        <v>0</v>
      </c>
      <c r="BI133" s="143">
        <f t="shared" ref="BI133:BI139" si="8">IF(N133="nulová",J133,0)</f>
        <v>0</v>
      </c>
      <c r="BJ133" s="16" t="s">
        <v>81</v>
      </c>
      <c r="BK133" s="143">
        <f t="shared" ref="BK133:BK139" si="9">ROUND(I133*H133,2)</f>
        <v>0</v>
      </c>
      <c r="BL133" s="16" t="s">
        <v>165</v>
      </c>
      <c r="BM133" s="142" t="s">
        <v>165</v>
      </c>
    </row>
    <row r="134" spans="2:65" s="1" customFormat="1" ht="24.2" customHeight="1" x14ac:dyDescent="0.2">
      <c r="B134" s="131"/>
      <c r="C134" s="183" t="s">
        <v>90</v>
      </c>
      <c r="D134" s="132" t="s">
        <v>160</v>
      </c>
      <c r="E134" s="133" t="s">
        <v>965</v>
      </c>
      <c r="F134" s="134" t="s">
        <v>966</v>
      </c>
      <c r="G134" s="135" t="s">
        <v>799</v>
      </c>
      <c r="H134" s="136">
        <v>1</v>
      </c>
      <c r="I134" s="137"/>
      <c r="J134" s="137">
        <f t="shared" si="0"/>
        <v>0</v>
      </c>
      <c r="K134" s="134" t="s">
        <v>164</v>
      </c>
      <c r="L134" s="28"/>
      <c r="M134" s="138" t="s">
        <v>1</v>
      </c>
      <c r="N134" s="139" t="s">
        <v>39</v>
      </c>
      <c r="O134" s="140">
        <v>0</v>
      </c>
      <c r="P134" s="140">
        <f t="shared" si="1"/>
        <v>0</v>
      </c>
      <c r="Q134" s="140">
        <v>0</v>
      </c>
      <c r="R134" s="140">
        <f t="shared" si="2"/>
        <v>0</v>
      </c>
      <c r="S134" s="140">
        <v>0</v>
      </c>
      <c r="T134" s="141">
        <f t="shared" si="3"/>
        <v>0</v>
      </c>
      <c r="AR134" s="142" t="s">
        <v>165</v>
      </c>
      <c r="AT134" s="142" t="s">
        <v>160</v>
      </c>
      <c r="AU134" s="142" t="s">
        <v>81</v>
      </c>
      <c r="AY134" s="16" t="s">
        <v>157</v>
      </c>
      <c r="BE134" s="143">
        <f t="shared" si="4"/>
        <v>0</v>
      </c>
      <c r="BF134" s="143">
        <f t="shared" si="5"/>
        <v>0</v>
      </c>
      <c r="BG134" s="143">
        <f t="shared" si="6"/>
        <v>0</v>
      </c>
      <c r="BH134" s="143">
        <f t="shared" si="7"/>
        <v>0</v>
      </c>
      <c r="BI134" s="143">
        <f t="shared" si="8"/>
        <v>0</v>
      </c>
      <c r="BJ134" s="16" t="s">
        <v>81</v>
      </c>
      <c r="BK134" s="143">
        <f t="shared" si="9"/>
        <v>0</v>
      </c>
      <c r="BL134" s="16" t="s">
        <v>165</v>
      </c>
      <c r="BM134" s="142" t="s">
        <v>194</v>
      </c>
    </row>
    <row r="135" spans="2:65" s="1" customFormat="1" ht="16.5" customHeight="1" x14ac:dyDescent="0.2">
      <c r="B135" s="131"/>
      <c r="C135" s="183" t="s">
        <v>165</v>
      </c>
      <c r="D135" s="132" t="s">
        <v>160</v>
      </c>
      <c r="E135" s="133" t="s">
        <v>967</v>
      </c>
      <c r="F135" s="134" t="s">
        <v>968</v>
      </c>
      <c r="G135" s="135" t="s">
        <v>799</v>
      </c>
      <c r="H135" s="136">
        <v>1</v>
      </c>
      <c r="I135" s="137"/>
      <c r="J135" s="137">
        <f t="shared" si="0"/>
        <v>0</v>
      </c>
      <c r="K135" s="134" t="s">
        <v>164</v>
      </c>
      <c r="L135" s="28"/>
      <c r="M135" s="138" t="s">
        <v>1</v>
      </c>
      <c r="N135" s="139" t="s">
        <v>39</v>
      </c>
      <c r="O135" s="140">
        <v>0</v>
      </c>
      <c r="P135" s="140">
        <f t="shared" si="1"/>
        <v>0</v>
      </c>
      <c r="Q135" s="140">
        <v>0</v>
      </c>
      <c r="R135" s="140">
        <f t="shared" si="2"/>
        <v>0</v>
      </c>
      <c r="S135" s="140">
        <v>0</v>
      </c>
      <c r="T135" s="141">
        <f t="shared" si="3"/>
        <v>0</v>
      </c>
      <c r="AR135" s="142" t="s">
        <v>165</v>
      </c>
      <c r="AT135" s="142" t="s">
        <v>160</v>
      </c>
      <c r="AU135" s="142" t="s">
        <v>81</v>
      </c>
      <c r="AY135" s="16" t="s">
        <v>157</v>
      </c>
      <c r="BE135" s="143">
        <f t="shared" si="4"/>
        <v>0</v>
      </c>
      <c r="BF135" s="143">
        <f t="shared" si="5"/>
        <v>0</v>
      </c>
      <c r="BG135" s="143">
        <f t="shared" si="6"/>
        <v>0</v>
      </c>
      <c r="BH135" s="143">
        <f t="shared" si="7"/>
        <v>0</v>
      </c>
      <c r="BI135" s="143">
        <f t="shared" si="8"/>
        <v>0</v>
      </c>
      <c r="BJ135" s="16" t="s">
        <v>81</v>
      </c>
      <c r="BK135" s="143">
        <f t="shared" si="9"/>
        <v>0</v>
      </c>
      <c r="BL135" s="16" t="s">
        <v>165</v>
      </c>
      <c r="BM135" s="142" t="s">
        <v>158</v>
      </c>
    </row>
    <row r="136" spans="2:65" s="1" customFormat="1" ht="16.5" customHeight="1" x14ac:dyDescent="0.2">
      <c r="B136" s="131"/>
      <c r="C136" s="183" t="s">
        <v>186</v>
      </c>
      <c r="D136" s="132" t="s">
        <v>160</v>
      </c>
      <c r="E136" s="133" t="s">
        <v>969</v>
      </c>
      <c r="F136" s="134" t="s">
        <v>970</v>
      </c>
      <c r="G136" s="135" t="s">
        <v>799</v>
      </c>
      <c r="H136" s="136">
        <v>1</v>
      </c>
      <c r="I136" s="137"/>
      <c r="J136" s="137">
        <f t="shared" si="0"/>
        <v>0</v>
      </c>
      <c r="K136" s="134" t="s">
        <v>164</v>
      </c>
      <c r="L136" s="28"/>
      <c r="M136" s="138" t="s">
        <v>1</v>
      </c>
      <c r="N136" s="139" t="s">
        <v>39</v>
      </c>
      <c r="O136" s="140">
        <v>0</v>
      </c>
      <c r="P136" s="140">
        <f t="shared" si="1"/>
        <v>0</v>
      </c>
      <c r="Q136" s="140">
        <v>0</v>
      </c>
      <c r="R136" s="140">
        <f t="shared" si="2"/>
        <v>0</v>
      </c>
      <c r="S136" s="140">
        <v>0</v>
      </c>
      <c r="T136" s="141">
        <f t="shared" si="3"/>
        <v>0</v>
      </c>
      <c r="AR136" s="142" t="s">
        <v>165</v>
      </c>
      <c r="AT136" s="142" t="s">
        <v>160</v>
      </c>
      <c r="AU136" s="142" t="s">
        <v>81</v>
      </c>
      <c r="AY136" s="16" t="s">
        <v>157</v>
      </c>
      <c r="BE136" s="143">
        <f t="shared" si="4"/>
        <v>0</v>
      </c>
      <c r="BF136" s="143">
        <f t="shared" si="5"/>
        <v>0</v>
      </c>
      <c r="BG136" s="143">
        <f t="shared" si="6"/>
        <v>0</v>
      </c>
      <c r="BH136" s="143">
        <f t="shared" si="7"/>
        <v>0</v>
      </c>
      <c r="BI136" s="143">
        <f t="shared" si="8"/>
        <v>0</v>
      </c>
      <c r="BJ136" s="16" t="s">
        <v>81</v>
      </c>
      <c r="BK136" s="143">
        <f t="shared" si="9"/>
        <v>0</v>
      </c>
      <c r="BL136" s="16" t="s">
        <v>165</v>
      </c>
      <c r="BM136" s="142" t="s">
        <v>211</v>
      </c>
    </row>
    <row r="137" spans="2:65" s="1" customFormat="1" ht="16.5" customHeight="1" x14ac:dyDescent="0.2">
      <c r="B137" s="131"/>
      <c r="C137" s="183" t="s">
        <v>194</v>
      </c>
      <c r="D137" s="132" t="s">
        <v>160</v>
      </c>
      <c r="E137" s="133" t="s">
        <v>971</v>
      </c>
      <c r="F137" s="134" t="s">
        <v>972</v>
      </c>
      <c r="G137" s="135" t="s">
        <v>178</v>
      </c>
      <c r="H137" s="136">
        <v>2</v>
      </c>
      <c r="I137" s="137"/>
      <c r="J137" s="137">
        <f t="shared" si="0"/>
        <v>0</v>
      </c>
      <c r="K137" s="134" t="s">
        <v>164</v>
      </c>
      <c r="L137" s="28"/>
      <c r="M137" s="138" t="s">
        <v>1</v>
      </c>
      <c r="N137" s="139" t="s">
        <v>39</v>
      </c>
      <c r="O137" s="140">
        <v>0</v>
      </c>
      <c r="P137" s="140">
        <f t="shared" si="1"/>
        <v>0</v>
      </c>
      <c r="Q137" s="140">
        <v>0</v>
      </c>
      <c r="R137" s="140">
        <f t="shared" si="2"/>
        <v>0</v>
      </c>
      <c r="S137" s="140">
        <v>0</v>
      </c>
      <c r="T137" s="141">
        <f t="shared" si="3"/>
        <v>0</v>
      </c>
      <c r="AR137" s="142" t="s">
        <v>165</v>
      </c>
      <c r="AT137" s="142" t="s">
        <v>160</v>
      </c>
      <c r="AU137" s="142" t="s">
        <v>81</v>
      </c>
      <c r="AY137" s="16" t="s">
        <v>157</v>
      </c>
      <c r="BE137" s="143">
        <f t="shared" si="4"/>
        <v>0</v>
      </c>
      <c r="BF137" s="143">
        <f t="shared" si="5"/>
        <v>0</v>
      </c>
      <c r="BG137" s="143">
        <f t="shared" si="6"/>
        <v>0</v>
      </c>
      <c r="BH137" s="143">
        <f t="shared" si="7"/>
        <v>0</v>
      </c>
      <c r="BI137" s="143">
        <f t="shared" si="8"/>
        <v>0</v>
      </c>
      <c r="BJ137" s="16" t="s">
        <v>81</v>
      </c>
      <c r="BK137" s="143">
        <f t="shared" si="9"/>
        <v>0</v>
      </c>
      <c r="BL137" s="16" t="s">
        <v>165</v>
      </c>
      <c r="BM137" s="142" t="s">
        <v>226</v>
      </c>
    </row>
    <row r="138" spans="2:65" s="1" customFormat="1" ht="16.5" customHeight="1" x14ac:dyDescent="0.2">
      <c r="B138" s="131"/>
      <c r="C138" s="183" t="s">
        <v>199</v>
      </c>
      <c r="D138" s="132" t="s">
        <v>160</v>
      </c>
      <c r="E138" s="133" t="s">
        <v>973</v>
      </c>
      <c r="F138" s="134" t="s">
        <v>974</v>
      </c>
      <c r="G138" s="135" t="s">
        <v>975</v>
      </c>
      <c r="H138" s="136">
        <v>1</v>
      </c>
      <c r="I138" s="137"/>
      <c r="J138" s="137">
        <f t="shared" si="0"/>
        <v>0</v>
      </c>
      <c r="K138" s="134" t="s">
        <v>164</v>
      </c>
      <c r="L138" s="28"/>
      <c r="M138" s="138" t="s">
        <v>1</v>
      </c>
      <c r="N138" s="139" t="s">
        <v>39</v>
      </c>
      <c r="O138" s="140">
        <v>0</v>
      </c>
      <c r="P138" s="140">
        <f t="shared" si="1"/>
        <v>0</v>
      </c>
      <c r="Q138" s="140">
        <v>0</v>
      </c>
      <c r="R138" s="140">
        <f t="shared" si="2"/>
        <v>0</v>
      </c>
      <c r="S138" s="140">
        <v>0</v>
      </c>
      <c r="T138" s="141">
        <f t="shared" si="3"/>
        <v>0</v>
      </c>
      <c r="AR138" s="142" t="s">
        <v>165</v>
      </c>
      <c r="AT138" s="142" t="s">
        <v>160</v>
      </c>
      <c r="AU138" s="142" t="s">
        <v>81</v>
      </c>
      <c r="AY138" s="16" t="s">
        <v>157</v>
      </c>
      <c r="BE138" s="143">
        <f t="shared" si="4"/>
        <v>0</v>
      </c>
      <c r="BF138" s="143">
        <f t="shared" si="5"/>
        <v>0</v>
      </c>
      <c r="BG138" s="143">
        <f t="shared" si="6"/>
        <v>0</v>
      </c>
      <c r="BH138" s="143">
        <f t="shared" si="7"/>
        <v>0</v>
      </c>
      <c r="BI138" s="143">
        <f t="shared" si="8"/>
        <v>0</v>
      </c>
      <c r="BJ138" s="16" t="s">
        <v>81</v>
      </c>
      <c r="BK138" s="143">
        <f t="shared" si="9"/>
        <v>0</v>
      </c>
      <c r="BL138" s="16" t="s">
        <v>165</v>
      </c>
      <c r="BM138" s="142" t="s">
        <v>307</v>
      </c>
    </row>
    <row r="139" spans="2:65" s="1" customFormat="1" ht="16.5" customHeight="1" x14ac:dyDescent="0.2">
      <c r="B139" s="131"/>
      <c r="C139" s="183" t="s">
        <v>158</v>
      </c>
      <c r="D139" s="132" t="s">
        <v>160</v>
      </c>
      <c r="E139" s="133" t="s">
        <v>976</v>
      </c>
      <c r="F139" s="134" t="s">
        <v>977</v>
      </c>
      <c r="G139" s="135" t="s">
        <v>178</v>
      </c>
      <c r="H139" s="136">
        <v>5</v>
      </c>
      <c r="I139" s="137"/>
      <c r="J139" s="137">
        <f t="shared" si="0"/>
        <v>0</v>
      </c>
      <c r="K139" s="134" t="s">
        <v>164</v>
      </c>
      <c r="L139" s="28"/>
      <c r="M139" s="138" t="s">
        <v>1</v>
      </c>
      <c r="N139" s="139" t="s">
        <v>39</v>
      </c>
      <c r="O139" s="140">
        <v>0</v>
      </c>
      <c r="P139" s="140">
        <f t="shared" si="1"/>
        <v>0</v>
      </c>
      <c r="Q139" s="140">
        <v>0</v>
      </c>
      <c r="R139" s="140">
        <f t="shared" si="2"/>
        <v>0</v>
      </c>
      <c r="S139" s="140">
        <v>0</v>
      </c>
      <c r="T139" s="141">
        <f t="shared" si="3"/>
        <v>0</v>
      </c>
      <c r="AR139" s="142" t="s">
        <v>165</v>
      </c>
      <c r="AT139" s="142" t="s">
        <v>160</v>
      </c>
      <c r="AU139" s="142" t="s">
        <v>81</v>
      </c>
      <c r="AY139" s="16" t="s">
        <v>157</v>
      </c>
      <c r="BE139" s="143">
        <f t="shared" si="4"/>
        <v>0</v>
      </c>
      <c r="BF139" s="143">
        <f t="shared" si="5"/>
        <v>0</v>
      </c>
      <c r="BG139" s="143">
        <f t="shared" si="6"/>
        <v>0</v>
      </c>
      <c r="BH139" s="143">
        <f t="shared" si="7"/>
        <v>0</v>
      </c>
      <c r="BI139" s="143">
        <f t="shared" si="8"/>
        <v>0</v>
      </c>
      <c r="BJ139" s="16" t="s">
        <v>81</v>
      </c>
      <c r="BK139" s="143">
        <f t="shared" si="9"/>
        <v>0</v>
      </c>
      <c r="BL139" s="16" t="s">
        <v>165</v>
      </c>
      <c r="BM139" s="142" t="s">
        <v>223</v>
      </c>
    </row>
    <row r="140" spans="2:65" s="11" customFormat="1" ht="25.9" customHeight="1" x14ac:dyDescent="0.2">
      <c r="B140" s="120"/>
      <c r="C140" s="185"/>
      <c r="D140" s="121" t="s">
        <v>73</v>
      </c>
      <c r="E140" s="122" t="s">
        <v>978</v>
      </c>
      <c r="F140" s="122" t="s">
        <v>979</v>
      </c>
      <c r="J140" s="123">
        <f>BK140</f>
        <v>0</v>
      </c>
      <c r="L140" s="120"/>
      <c r="M140" s="124"/>
      <c r="P140" s="125">
        <f>SUM(P141:P147)</f>
        <v>0</v>
      </c>
      <c r="R140" s="125">
        <f>SUM(R141:R147)</f>
        <v>0</v>
      </c>
      <c r="T140" s="126">
        <f>SUM(T141:T147)</f>
        <v>0</v>
      </c>
      <c r="AR140" s="121" t="s">
        <v>81</v>
      </c>
      <c r="AT140" s="127" t="s">
        <v>73</v>
      </c>
      <c r="AU140" s="127" t="s">
        <v>74</v>
      </c>
      <c r="AY140" s="121" t="s">
        <v>157</v>
      </c>
      <c r="BK140" s="128">
        <f>SUM(BK141:BK147)</f>
        <v>0</v>
      </c>
    </row>
    <row r="141" spans="2:65" s="1" customFormat="1" ht="21.75" customHeight="1" x14ac:dyDescent="0.2">
      <c r="B141" s="131"/>
      <c r="C141" s="183" t="s">
        <v>174</v>
      </c>
      <c r="D141" s="132" t="s">
        <v>160</v>
      </c>
      <c r="E141" s="133" t="s">
        <v>980</v>
      </c>
      <c r="F141" s="134" t="s">
        <v>981</v>
      </c>
      <c r="G141" s="135" t="s">
        <v>799</v>
      </c>
      <c r="H141" s="136">
        <v>2</v>
      </c>
      <c r="I141" s="137"/>
      <c r="J141" s="137">
        <f t="shared" ref="J141:J147" si="10">ROUND(I141*H141,2)</f>
        <v>0</v>
      </c>
      <c r="K141" s="134" t="s">
        <v>164</v>
      </c>
      <c r="L141" s="28"/>
      <c r="M141" s="138" t="s">
        <v>1</v>
      </c>
      <c r="N141" s="139" t="s">
        <v>39</v>
      </c>
      <c r="O141" s="140">
        <v>0</v>
      </c>
      <c r="P141" s="140">
        <f t="shared" ref="P141:P147" si="11">O141*H141</f>
        <v>0</v>
      </c>
      <c r="Q141" s="140">
        <v>0</v>
      </c>
      <c r="R141" s="140">
        <f t="shared" ref="R141:R147" si="12">Q141*H141</f>
        <v>0</v>
      </c>
      <c r="S141" s="140">
        <v>0</v>
      </c>
      <c r="T141" s="141">
        <f t="shared" ref="T141:T147" si="13">S141*H141</f>
        <v>0</v>
      </c>
      <c r="AR141" s="142" t="s">
        <v>165</v>
      </c>
      <c r="AT141" s="142" t="s">
        <v>160</v>
      </c>
      <c r="AU141" s="142" t="s">
        <v>81</v>
      </c>
      <c r="AY141" s="16" t="s">
        <v>157</v>
      </c>
      <c r="BE141" s="143">
        <f t="shared" ref="BE141:BE147" si="14">IF(N141="základní",J141,0)</f>
        <v>0</v>
      </c>
      <c r="BF141" s="143">
        <f t="shared" ref="BF141:BF147" si="15">IF(N141="snížená",J141,0)</f>
        <v>0</v>
      </c>
      <c r="BG141" s="143">
        <f t="shared" ref="BG141:BG147" si="16">IF(N141="zákl. přenesená",J141,0)</f>
        <v>0</v>
      </c>
      <c r="BH141" s="143">
        <f t="shared" ref="BH141:BH147" si="17">IF(N141="sníž. přenesená",J141,0)</f>
        <v>0</v>
      </c>
      <c r="BI141" s="143">
        <f t="shared" ref="BI141:BI147" si="18">IF(N141="nulová",J141,0)</f>
        <v>0</v>
      </c>
      <c r="BJ141" s="16" t="s">
        <v>81</v>
      </c>
      <c r="BK141" s="143">
        <f t="shared" ref="BK141:BK147" si="19">ROUND(I141*H141,2)</f>
        <v>0</v>
      </c>
      <c r="BL141" s="16" t="s">
        <v>165</v>
      </c>
      <c r="BM141" s="142" t="s">
        <v>328</v>
      </c>
    </row>
    <row r="142" spans="2:65" s="1" customFormat="1" ht="16.5" customHeight="1" x14ac:dyDescent="0.2">
      <c r="B142" s="131"/>
      <c r="C142" s="183" t="s">
        <v>211</v>
      </c>
      <c r="D142" s="132" t="s">
        <v>160</v>
      </c>
      <c r="E142" s="133" t="s">
        <v>982</v>
      </c>
      <c r="F142" s="134" t="s">
        <v>983</v>
      </c>
      <c r="G142" s="135" t="s">
        <v>799</v>
      </c>
      <c r="H142" s="136">
        <v>2</v>
      </c>
      <c r="I142" s="137"/>
      <c r="J142" s="137">
        <f t="shared" si="10"/>
        <v>0</v>
      </c>
      <c r="K142" s="134" t="s">
        <v>164</v>
      </c>
      <c r="L142" s="28"/>
      <c r="M142" s="138" t="s">
        <v>1</v>
      </c>
      <c r="N142" s="139" t="s">
        <v>39</v>
      </c>
      <c r="O142" s="140">
        <v>0</v>
      </c>
      <c r="P142" s="140">
        <f t="shared" si="11"/>
        <v>0</v>
      </c>
      <c r="Q142" s="140">
        <v>0</v>
      </c>
      <c r="R142" s="140">
        <f t="shared" si="12"/>
        <v>0</v>
      </c>
      <c r="S142" s="140">
        <v>0</v>
      </c>
      <c r="T142" s="141">
        <f t="shared" si="13"/>
        <v>0</v>
      </c>
      <c r="AR142" s="142" t="s">
        <v>165</v>
      </c>
      <c r="AT142" s="142" t="s">
        <v>160</v>
      </c>
      <c r="AU142" s="142" t="s">
        <v>81</v>
      </c>
      <c r="AY142" s="16" t="s">
        <v>157</v>
      </c>
      <c r="BE142" s="143">
        <f t="shared" si="14"/>
        <v>0</v>
      </c>
      <c r="BF142" s="143">
        <f t="shared" si="15"/>
        <v>0</v>
      </c>
      <c r="BG142" s="143">
        <f t="shared" si="16"/>
        <v>0</v>
      </c>
      <c r="BH142" s="143">
        <f t="shared" si="17"/>
        <v>0</v>
      </c>
      <c r="BI142" s="143">
        <f t="shared" si="18"/>
        <v>0</v>
      </c>
      <c r="BJ142" s="16" t="s">
        <v>81</v>
      </c>
      <c r="BK142" s="143">
        <f t="shared" si="19"/>
        <v>0</v>
      </c>
      <c r="BL142" s="16" t="s">
        <v>165</v>
      </c>
      <c r="BM142" s="142" t="s">
        <v>338</v>
      </c>
    </row>
    <row r="143" spans="2:65" s="1" customFormat="1" ht="16.5" customHeight="1" x14ac:dyDescent="0.2">
      <c r="B143" s="131"/>
      <c r="C143" s="183" t="s">
        <v>219</v>
      </c>
      <c r="D143" s="132" t="s">
        <v>160</v>
      </c>
      <c r="E143" s="133" t="s">
        <v>984</v>
      </c>
      <c r="F143" s="134" t="s">
        <v>985</v>
      </c>
      <c r="G143" s="135" t="s">
        <v>799</v>
      </c>
      <c r="H143" s="136">
        <v>2</v>
      </c>
      <c r="I143" s="137"/>
      <c r="J143" s="137">
        <f t="shared" si="10"/>
        <v>0</v>
      </c>
      <c r="K143" s="134" t="s">
        <v>164</v>
      </c>
      <c r="L143" s="28"/>
      <c r="M143" s="138" t="s">
        <v>1</v>
      </c>
      <c r="N143" s="139" t="s">
        <v>39</v>
      </c>
      <c r="O143" s="140">
        <v>0</v>
      </c>
      <c r="P143" s="140">
        <f t="shared" si="11"/>
        <v>0</v>
      </c>
      <c r="Q143" s="140">
        <v>0</v>
      </c>
      <c r="R143" s="140">
        <f t="shared" si="12"/>
        <v>0</v>
      </c>
      <c r="S143" s="140">
        <v>0</v>
      </c>
      <c r="T143" s="141">
        <f t="shared" si="13"/>
        <v>0</v>
      </c>
      <c r="AR143" s="142" t="s">
        <v>165</v>
      </c>
      <c r="AT143" s="142" t="s">
        <v>160</v>
      </c>
      <c r="AU143" s="142" t="s">
        <v>81</v>
      </c>
      <c r="AY143" s="16" t="s">
        <v>157</v>
      </c>
      <c r="BE143" s="143">
        <f t="shared" si="14"/>
        <v>0</v>
      </c>
      <c r="BF143" s="143">
        <f t="shared" si="15"/>
        <v>0</v>
      </c>
      <c r="BG143" s="143">
        <f t="shared" si="16"/>
        <v>0</v>
      </c>
      <c r="BH143" s="143">
        <f t="shared" si="17"/>
        <v>0</v>
      </c>
      <c r="BI143" s="143">
        <f t="shared" si="18"/>
        <v>0</v>
      </c>
      <c r="BJ143" s="16" t="s">
        <v>81</v>
      </c>
      <c r="BK143" s="143">
        <f t="shared" si="19"/>
        <v>0</v>
      </c>
      <c r="BL143" s="16" t="s">
        <v>165</v>
      </c>
      <c r="BM143" s="142" t="s">
        <v>345</v>
      </c>
    </row>
    <row r="144" spans="2:65" s="1" customFormat="1" ht="16.5" customHeight="1" x14ac:dyDescent="0.2">
      <c r="B144" s="131"/>
      <c r="C144" s="183" t="s">
        <v>226</v>
      </c>
      <c r="D144" s="132" t="s">
        <v>160</v>
      </c>
      <c r="E144" s="133" t="s">
        <v>986</v>
      </c>
      <c r="F144" s="134" t="s">
        <v>987</v>
      </c>
      <c r="G144" s="135" t="s">
        <v>799</v>
      </c>
      <c r="H144" s="136">
        <v>2</v>
      </c>
      <c r="I144" s="137"/>
      <c r="J144" s="137">
        <f t="shared" si="10"/>
        <v>0</v>
      </c>
      <c r="K144" s="134" t="s">
        <v>164</v>
      </c>
      <c r="L144" s="28"/>
      <c r="M144" s="138" t="s">
        <v>1</v>
      </c>
      <c r="N144" s="139" t="s">
        <v>39</v>
      </c>
      <c r="O144" s="140">
        <v>0</v>
      </c>
      <c r="P144" s="140">
        <f t="shared" si="11"/>
        <v>0</v>
      </c>
      <c r="Q144" s="140">
        <v>0</v>
      </c>
      <c r="R144" s="140">
        <f t="shared" si="12"/>
        <v>0</v>
      </c>
      <c r="S144" s="140">
        <v>0</v>
      </c>
      <c r="T144" s="141">
        <f t="shared" si="13"/>
        <v>0</v>
      </c>
      <c r="AR144" s="142" t="s">
        <v>165</v>
      </c>
      <c r="AT144" s="142" t="s">
        <v>160</v>
      </c>
      <c r="AU144" s="142" t="s">
        <v>81</v>
      </c>
      <c r="AY144" s="16" t="s">
        <v>157</v>
      </c>
      <c r="BE144" s="143">
        <f t="shared" si="14"/>
        <v>0</v>
      </c>
      <c r="BF144" s="143">
        <f t="shared" si="15"/>
        <v>0</v>
      </c>
      <c r="BG144" s="143">
        <f t="shared" si="16"/>
        <v>0</v>
      </c>
      <c r="BH144" s="143">
        <f t="shared" si="17"/>
        <v>0</v>
      </c>
      <c r="BI144" s="143">
        <f t="shared" si="18"/>
        <v>0</v>
      </c>
      <c r="BJ144" s="16" t="s">
        <v>81</v>
      </c>
      <c r="BK144" s="143">
        <f t="shared" si="19"/>
        <v>0</v>
      </c>
      <c r="BL144" s="16" t="s">
        <v>165</v>
      </c>
      <c r="BM144" s="142" t="s">
        <v>356</v>
      </c>
    </row>
    <row r="145" spans="2:65" s="1" customFormat="1" ht="16.5" customHeight="1" x14ac:dyDescent="0.2">
      <c r="B145" s="131"/>
      <c r="C145" s="183" t="s">
        <v>303</v>
      </c>
      <c r="D145" s="132" t="s">
        <v>160</v>
      </c>
      <c r="E145" s="133" t="s">
        <v>988</v>
      </c>
      <c r="F145" s="134" t="s">
        <v>989</v>
      </c>
      <c r="G145" s="135" t="s">
        <v>799</v>
      </c>
      <c r="H145" s="136">
        <v>2</v>
      </c>
      <c r="I145" s="137"/>
      <c r="J145" s="137">
        <f t="shared" si="10"/>
        <v>0</v>
      </c>
      <c r="K145" s="134" t="s">
        <v>164</v>
      </c>
      <c r="L145" s="28"/>
      <c r="M145" s="138" t="s">
        <v>1</v>
      </c>
      <c r="N145" s="139" t="s">
        <v>39</v>
      </c>
      <c r="O145" s="140">
        <v>0</v>
      </c>
      <c r="P145" s="140">
        <f t="shared" si="11"/>
        <v>0</v>
      </c>
      <c r="Q145" s="140">
        <v>0</v>
      </c>
      <c r="R145" s="140">
        <f t="shared" si="12"/>
        <v>0</v>
      </c>
      <c r="S145" s="140">
        <v>0</v>
      </c>
      <c r="T145" s="141">
        <f t="shared" si="13"/>
        <v>0</v>
      </c>
      <c r="AR145" s="142" t="s">
        <v>165</v>
      </c>
      <c r="AT145" s="142" t="s">
        <v>160</v>
      </c>
      <c r="AU145" s="142" t="s">
        <v>81</v>
      </c>
      <c r="AY145" s="16" t="s">
        <v>157</v>
      </c>
      <c r="BE145" s="143">
        <f t="shared" si="14"/>
        <v>0</v>
      </c>
      <c r="BF145" s="143">
        <f t="shared" si="15"/>
        <v>0</v>
      </c>
      <c r="BG145" s="143">
        <f t="shared" si="16"/>
        <v>0</v>
      </c>
      <c r="BH145" s="143">
        <f t="shared" si="17"/>
        <v>0</v>
      </c>
      <c r="BI145" s="143">
        <f t="shared" si="18"/>
        <v>0</v>
      </c>
      <c r="BJ145" s="16" t="s">
        <v>81</v>
      </c>
      <c r="BK145" s="143">
        <f t="shared" si="19"/>
        <v>0</v>
      </c>
      <c r="BL145" s="16" t="s">
        <v>165</v>
      </c>
      <c r="BM145" s="142" t="s">
        <v>364</v>
      </c>
    </row>
    <row r="146" spans="2:65" s="1" customFormat="1" ht="16.5" customHeight="1" x14ac:dyDescent="0.2">
      <c r="B146" s="131"/>
      <c r="C146" s="183" t="s">
        <v>307</v>
      </c>
      <c r="D146" s="132" t="s">
        <v>160</v>
      </c>
      <c r="E146" s="133" t="s">
        <v>990</v>
      </c>
      <c r="F146" s="134" t="s">
        <v>972</v>
      </c>
      <c r="G146" s="135" t="s">
        <v>178</v>
      </c>
      <c r="H146" s="136">
        <v>22</v>
      </c>
      <c r="I146" s="137"/>
      <c r="J146" s="137">
        <f t="shared" si="10"/>
        <v>0</v>
      </c>
      <c r="K146" s="134" t="s">
        <v>164</v>
      </c>
      <c r="L146" s="28"/>
      <c r="M146" s="138" t="s">
        <v>1</v>
      </c>
      <c r="N146" s="139" t="s">
        <v>39</v>
      </c>
      <c r="O146" s="140">
        <v>0</v>
      </c>
      <c r="P146" s="140">
        <f t="shared" si="11"/>
        <v>0</v>
      </c>
      <c r="Q146" s="140">
        <v>0</v>
      </c>
      <c r="R146" s="140">
        <f t="shared" si="12"/>
        <v>0</v>
      </c>
      <c r="S146" s="140">
        <v>0</v>
      </c>
      <c r="T146" s="141">
        <f t="shared" si="13"/>
        <v>0</v>
      </c>
      <c r="AR146" s="142" t="s">
        <v>165</v>
      </c>
      <c r="AT146" s="142" t="s">
        <v>160</v>
      </c>
      <c r="AU146" s="142" t="s">
        <v>81</v>
      </c>
      <c r="AY146" s="16" t="s">
        <v>157</v>
      </c>
      <c r="BE146" s="143">
        <f t="shared" si="14"/>
        <v>0</v>
      </c>
      <c r="BF146" s="143">
        <f t="shared" si="15"/>
        <v>0</v>
      </c>
      <c r="BG146" s="143">
        <f t="shared" si="16"/>
        <v>0</v>
      </c>
      <c r="BH146" s="143">
        <f t="shared" si="17"/>
        <v>0</v>
      </c>
      <c r="BI146" s="143">
        <f t="shared" si="18"/>
        <v>0</v>
      </c>
      <c r="BJ146" s="16" t="s">
        <v>81</v>
      </c>
      <c r="BK146" s="143">
        <f t="shared" si="19"/>
        <v>0</v>
      </c>
      <c r="BL146" s="16" t="s">
        <v>165</v>
      </c>
      <c r="BM146" s="142" t="s">
        <v>375</v>
      </c>
    </row>
    <row r="147" spans="2:65" s="1" customFormat="1" ht="16.5" customHeight="1" x14ac:dyDescent="0.2">
      <c r="B147" s="131"/>
      <c r="C147" s="183" t="s">
        <v>8</v>
      </c>
      <c r="D147" s="132" t="s">
        <v>160</v>
      </c>
      <c r="E147" s="133" t="s">
        <v>991</v>
      </c>
      <c r="F147" s="134" t="s">
        <v>977</v>
      </c>
      <c r="G147" s="135" t="s">
        <v>178</v>
      </c>
      <c r="H147" s="136">
        <v>30</v>
      </c>
      <c r="I147" s="137"/>
      <c r="J147" s="137">
        <f t="shared" si="10"/>
        <v>0</v>
      </c>
      <c r="K147" s="134" t="s">
        <v>164</v>
      </c>
      <c r="L147" s="28"/>
      <c r="M147" s="138" t="s">
        <v>1</v>
      </c>
      <c r="N147" s="139" t="s">
        <v>39</v>
      </c>
      <c r="O147" s="140">
        <v>0</v>
      </c>
      <c r="P147" s="140">
        <f t="shared" si="11"/>
        <v>0</v>
      </c>
      <c r="Q147" s="140">
        <v>0</v>
      </c>
      <c r="R147" s="140">
        <f t="shared" si="12"/>
        <v>0</v>
      </c>
      <c r="S147" s="140">
        <v>0</v>
      </c>
      <c r="T147" s="141">
        <f t="shared" si="13"/>
        <v>0</v>
      </c>
      <c r="AR147" s="142" t="s">
        <v>165</v>
      </c>
      <c r="AT147" s="142" t="s">
        <v>160</v>
      </c>
      <c r="AU147" s="142" t="s">
        <v>81</v>
      </c>
      <c r="AY147" s="16" t="s">
        <v>157</v>
      </c>
      <c r="BE147" s="143">
        <f t="shared" si="14"/>
        <v>0</v>
      </c>
      <c r="BF147" s="143">
        <f t="shared" si="15"/>
        <v>0</v>
      </c>
      <c r="BG147" s="143">
        <f t="shared" si="16"/>
        <v>0</v>
      </c>
      <c r="BH147" s="143">
        <f t="shared" si="17"/>
        <v>0</v>
      </c>
      <c r="BI147" s="143">
        <f t="shared" si="18"/>
        <v>0</v>
      </c>
      <c r="BJ147" s="16" t="s">
        <v>81</v>
      </c>
      <c r="BK147" s="143">
        <f t="shared" si="19"/>
        <v>0</v>
      </c>
      <c r="BL147" s="16" t="s">
        <v>165</v>
      </c>
      <c r="BM147" s="142" t="s">
        <v>384</v>
      </c>
    </row>
    <row r="148" spans="2:65" s="11" customFormat="1" ht="25.9" customHeight="1" x14ac:dyDescent="0.2">
      <c r="B148" s="120"/>
      <c r="C148" s="185"/>
      <c r="D148" s="121" t="s">
        <v>73</v>
      </c>
      <c r="E148" s="122" t="s">
        <v>992</v>
      </c>
      <c r="F148" s="122" t="s">
        <v>993</v>
      </c>
      <c r="J148" s="123">
        <f>BK148</f>
        <v>0</v>
      </c>
      <c r="L148" s="120"/>
      <c r="M148" s="124"/>
      <c r="P148" s="125">
        <f>SUM(P149:P154)</f>
        <v>0</v>
      </c>
      <c r="R148" s="125">
        <f>SUM(R149:R154)</f>
        <v>0</v>
      </c>
      <c r="T148" s="126">
        <f>SUM(T149:T154)</f>
        <v>0</v>
      </c>
      <c r="AR148" s="121" t="s">
        <v>81</v>
      </c>
      <c r="AT148" s="127" t="s">
        <v>73</v>
      </c>
      <c r="AU148" s="127" t="s">
        <v>74</v>
      </c>
      <c r="AY148" s="121" t="s">
        <v>157</v>
      </c>
      <c r="BK148" s="128">
        <f>SUM(BK149:BK154)</f>
        <v>0</v>
      </c>
    </row>
    <row r="149" spans="2:65" s="1" customFormat="1" ht="21.75" customHeight="1" x14ac:dyDescent="0.2">
      <c r="B149" s="131"/>
      <c r="C149" s="183" t="s">
        <v>223</v>
      </c>
      <c r="D149" s="132" t="s">
        <v>160</v>
      </c>
      <c r="E149" s="133" t="s">
        <v>994</v>
      </c>
      <c r="F149" s="134" t="s">
        <v>995</v>
      </c>
      <c r="G149" s="135" t="s">
        <v>799</v>
      </c>
      <c r="H149" s="136">
        <v>2</v>
      </c>
      <c r="I149" s="137"/>
      <c r="J149" s="137">
        <f t="shared" ref="J149:J154" si="20">ROUND(I149*H149,2)</f>
        <v>0</v>
      </c>
      <c r="K149" s="134" t="s">
        <v>164</v>
      </c>
      <c r="L149" s="28"/>
      <c r="M149" s="138" t="s">
        <v>1</v>
      </c>
      <c r="N149" s="139" t="s">
        <v>39</v>
      </c>
      <c r="O149" s="140">
        <v>0</v>
      </c>
      <c r="P149" s="140">
        <f t="shared" ref="P149:P154" si="21">O149*H149</f>
        <v>0</v>
      </c>
      <c r="Q149" s="140">
        <v>0</v>
      </c>
      <c r="R149" s="140">
        <f t="shared" ref="R149:R154" si="22">Q149*H149</f>
        <v>0</v>
      </c>
      <c r="S149" s="140">
        <v>0</v>
      </c>
      <c r="T149" s="141">
        <f t="shared" ref="T149:T154" si="23">S149*H149</f>
        <v>0</v>
      </c>
      <c r="AR149" s="142" t="s">
        <v>165</v>
      </c>
      <c r="AT149" s="142" t="s">
        <v>160</v>
      </c>
      <c r="AU149" s="142" t="s">
        <v>81</v>
      </c>
      <c r="AY149" s="16" t="s">
        <v>157</v>
      </c>
      <c r="BE149" s="143">
        <f t="shared" ref="BE149:BE154" si="24">IF(N149="základní",J149,0)</f>
        <v>0</v>
      </c>
      <c r="BF149" s="143">
        <f t="shared" ref="BF149:BF154" si="25">IF(N149="snížená",J149,0)</f>
        <v>0</v>
      </c>
      <c r="BG149" s="143">
        <f t="shared" ref="BG149:BG154" si="26">IF(N149="zákl. přenesená",J149,0)</f>
        <v>0</v>
      </c>
      <c r="BH149" s="143">
        <f t="shared" ref="BH149:BH154" si="27">IF(N149="sníž. přenesená",J149,0)</f>
        <v>0</v>
      </c>
      <c r="BI149" s="143">
        <f t="shared" ref="BI149:BI154" si="28">IF(N149="nulová",J149,0)</f>
        <v>0</v>
      </c>
      <c r="BJ149" s="16" t="s">
        <v>81</v>
      </c>
      <c r="BK149" s="143">
        <f t="shared" ref="BK149:BK154" si="29">ROUND(I149*H149,2)</f>
        <v>0</v>
      </c>
      <c r="BL149" s="16" t="s">
        <v>165</v>
      </c>
      <c r="BM149" s="142" t="s">
        <v>393</v>
      </c>
    </row>
    <row r="150" spans="2:65" s="1" customFormat="1" ht="16.5" customHeight="1" x14ac:dyDescent="0.2">
      <c r="B150" s="131"/>
      <c r="C150" s="183" t="s">
        <v>323</v>
      </c>
      <c r="D150" s="132" t="s">
        <v>160</v>
      </c>
      <c r="E150" s="133" t="s">
        <v>996</v>
      </c>
      <c r="F150" s="134" t="s">
        <v>997</v>
      </c>
      <c r="G150" s="135" t="s">
        <v>799</v>
      </c>
      <c r="H150" s="136">
        <v>4</v>
      </c>
      <c r="I150" s="137"/>
      <c r="J150" s="137">
        <f t="shared" si="20"/>
        <v>0</v>
      </c>
      <c r="K150" s="134" t="s">
        <v>164</v>
      </c>
      <c r="L150" s="28"/>
      <c r="M150" s="138" t="s">
        <v>1</v>
      </c>
      <c r="N150" s="139" t="s">
        <v>39</v>
      </c>
      <c r="O150" s="140">
        <v>0</v>
      </c>
      <c r="P150" s="140">
        <f t="shared" si="21"/>
        <v>0</v>
      </c>
      <c r="Q150" s="140">
        <v>0</v>
      </c>
      <c r="R150" s="140">
        <f t="shared" si="22"/>
        <v>0</v>
      </c>
      <c r="S150" s="140">
        <v>0</v>
      </c>
      <c r="T150" s="141">
        <f t="shared" si="23"/>
        <v>0</v>
      </c>
      <c r="AR150" s="142" t="s">
        <v>165</v>
      </c>
      <c r="AT150" s="142" t="s">
        <v>160</v>
      </c>
      <c r="AU150" s="142" t="s">
        <v>81</v>
      </c>
      <c r="AY150" s="16" t="s">
        <v>157</v>
      </c>
      <c r="BE150" s="143">
        <f t="shared" si="24"/>
        <v>0</v>
      </c>
      <c r="BF150" s="143">
        <f t="shared" si="25"/>
        <v>0</v>
      </c>
      <c r="BG150" s="143">
        <f t="shared" si="26"/>
        <v>0</v>
      </c>
      <c r="BH150" s="143">
        <f t="shared" si="27"/>
        <v>0</v>
      </c>
      <c r="BI150" s="143">
        <f t="shared" si="28"/>
        <v>0</v>
      </c>
      <c r="BJ150" s="16" t="s">
        <v>81</v>
      </c>
      <c r="BK150" s="143">
        <f t="shared" si="29"/>
        <v>0</v>
      </c>
      <c r="BL150" s="16" t="s">
        <v>165</v>
      </c>
      <c r="BM150" s="142" t="s">
        <v>401</v>
      </c>
    </row>
    <row r="151" spans="2:65" s="1" customFormat="1" ht="16.5" customHeight="1" x14ac:dyDescent="0.2">
      <c r="B151" s="131"/>
      <c r="C151" s="183" t="s">
        <v>328</v>
      </c>
      <c r="D151" s="132" t="s">
        <v>160</v>
      </c>
      <c r="E151" s="133" t="s">
        <v>998</v>
      </c>
      <c r="F151" s="134" t="s">
        <v>999</v>
      </c>
      <c r="G151" s="135" t="s">
        <v>799</v>
      </c>
      <c r="H151" s="136">
        <v>2</v>
      </c>
      <c r="I151" s="137"/>
      <c r="J151" s="137">
        <f t="shared" si="20"/>
        <v>0</v>
      </c>
      <c r="K151" s="134" t="s">
        <v>164</v>
      </c>
      <c r="L151" s="28"/>
      <c r="M151" s="138" t="s">
        <v>1</v>
      </c>
      <c r="N151" s="139" t="s">
        <v>39</v>
      </c>
      <c r="O151" s="140">
        <v>0</v>
      </c>
      <c r="P151" s="140">
        <f t="shared" si="21"/>
        <v>0</v>
      </c>
      <c r="Q151" s="140">
        <v>0</v>
      </c>
      <c r="R151" s="140">
        <f t="shared" si="22"/>
        <v>0</v>
      </c>
      <c r="S151" s="140">
        <v>0</v>
      </c>
      <c r="T151" s="141">
        <f t="shared" si="23"/>
        <v>0</v>
      </c>
      <c r="AR151" s="142" t="s">
        <v>165</v>
      </c>
      <c r="AT151" s="142" t="s">
        <v>160</v>
      </c>
      <c r="AU151" s="142" t="s">
        <v>81</v>
      </c>
      <c r="AY151" s="16" t="s">
        <v>157</v>
      </c>
      <c r="BE151" s="143">
        <f t="shared" si="24"/>
        <v>0</v>
      </c>
      <c r="BF151" s="143">
        <f t="shared" si="25"/>
        <v>0</v>
      </c>
      <c r="BG151" s="143">
        <f t="shared" si="26"/>
        <v>0</v>
      </c>
      <c r="BH151" s="143">
        <f t="shared" si="27"/>
        <v>0</v>
      </c>
      <c r="BI151" s="143">
        <f t="shared" si="28"/>
        <v>0</v>
      </c>
      <c r="BJ151" s="16" t="s">
        <v>81</v>
      </c>
      <c r="BK151" s="143">
        <f t="shared" si="29"/>
        <v>0</v>
      </c>
      <c r="BL151" s="16" t="s">
        <v>165</v>
      </c>
      <c r="BM151" s="142" t="s">
        <v>411</v>
      </c>
    </row>
    <row r="152" spans="2:65" s="1" customFormat="1" ht="16.5" customHeight="1" x14ac:dyDescent="0.2">
      <c r="B152" s="131"/>
      <c r="C152" s="183" t="s">
        <v>333</v>
      </c>
      <c r="D152" s="132" t="s">
        <v>160</v>
      </c>
      <c r="E152" s="133" t="s">
        <v>1000</v>
      </c>
      <c r="F152" s="134" t="s">
        <v>1001</v>
      </c>
      <c r="G152" s="135" t="s">
        <v>799</v>
      </c>
      <c r="H152" s="136">
        <v>1</v>
      </c>
      <c r="I152" s="137"/>
      <c r="J152" s="137">
        <f t="shared" si="20"/>
        <v>0</v>
      </c>
      <c r="K152" s="134" t="s">
        <v>164</v>
      </c>
      <c r="L152" s="28"/>
      <c r="M152" s="138" t="s">
        <v>1</v>
      </c>
      <c r="N152" s="139" t="s">
        <v>39</v>
      </c>
      <c r="O152" s="140">
        <v>0</v>
      </c>
      <c r="P152" s="140">
        <f t="shared" si="21"/>
        <v>0</v>
      </c>
      <c r="Q152" s="140">
        <v>0</v>
      </c>
      <c r="R152" s="140">
        <f t="shared" si="22"/>
        <v>0</v>
      </c>
      <c r="S152" s="140">
        <v>0</v>
      </c>
      <c r="T152" s="141">
        <f t="shared" si="23"/>
        <v>0</v>
      </c>
      <c r="AR152" s="142" t="s">
        <v>165</v>
      </c>
      <c r="AT152" s="142" t="s">
        <v>160</v>
      </c>
      <c r="AU152" s="142" t="s">
        <v>81</v>
      </c>
      <c r="AY152" s="16" t="s">
        <v>157</v>
      </c>
      <c r="BE152" s="143">
        <f t="shared" si="24"/>
        <v>0</v>
      </c>
      <c r="BF152" s="143">
        <f t="shared" si="25"/>
        <v>0</v>
      </c>
      <c r="BG152" s="143">
        <f t="shared" si="26"/>
        <v>0</v>
      </c>
      <c r="BH152" s="143">
        <f t="shared" si="27"/>
        <v>0</v>
      </c>
      <c r="BI152" s="143">
        <f t="shared" si="28"/>
        <v>0</v>
      </c>
      <c r="BJ152" s="16" t="s">
        <v>81</v>
      </c>
      <c r="BK152" s="143">
        <f t="shared" si="29"/>
        <v>0</v>
      </c>
      <c r="BL152" s="16" t="s">
        <v>165</v>
      </c>
      <c r="BM152" s="142" t="s">
        <v>420</v>
      </c>
    </row>
    <row r="153" spans="2:65" s="1" customFormat="1" ht="16.5" customHeight="1" x14ac:dyDescent="0.2">
      <c r="B153" s="131"/>
      <c r="C153" s="183" t="s">
        <v>338</v>
      </c>
      <c r="D153" s="132" t="s">
        <v>160</v>
      </c>
      <c r="E153" s="133" t="s">
        <v>1002</v>
      </c>
      <c r="F153" s="134" t="s">
        <v>972</v>
      </c>
      <c r="G153" s="135" t="s">
        <v>178</v>
      </c>
      <c r="H153" s="136">
        <v>20</v>
      </c>
      <c r="I153" s="137"/>
      <c r="J153" s="137">
        <f t="shared" si="20"/>
        <v>0</v>
      </c>
      <c r="K153" s="134" t="s">
        <v>164</v>
      </c>
      <c r="L153" s="28"/>
      <c r="M153" s="138" t="s">
        <v>1</v>
      </c>
      <c r="N153" s="139" t="s">
        <v>39</v>
      </c>
      <c r="O153" s="140">
        <v>0</v>
      </c>
      <c r="P153" s="140">
        <f t="shared" si="21"/>
        <v>0</v>
      </c>
      <c r="Q153" s="140">
        <v>0</v>
      </c>
      <c r="R153" s="140">
        <f t="shared" si="22"/>
        <v>0</v>
      </c>
      <c r="S153" s="140">
        <v>0</v>
      </c>
      <c r="T153" s="141">
        <f t="shared" si="23"/>
        <v>0</v>
      </c>
      <c r="AR153" s="142" t="s">
        <v>165</v>
      </c>
      <c r="AT153" s="142" t="s">
        <v>160</v>
      </c>
      <c r="AU153" s="142" t="s">
        <v>81</v>
      </c>
      <c r="AY153" s="16" t="s">
        <v>157</v>
      </c>
      <c r="BE153" s="143">
        <f t="shared" si="24"/>
        <v>0</v>
      </c>
      <c r="BF153" s="143">
        <f t="shared" si="25"/>
        <v>0</v>
      </c>
      <c r="BG153" s="143">
        <f t="shared" si="26"/>
        <v>0</v>
      </c>
      <c r="BH153" s="143">
        <f t="shared" si="27"/>
        <v>0</v>
      </c>
      <c r="BI153" s="143">
        <f t="shared" si="28"/>
        <v>0</v>
      </c>
      <c r="BJ153" s="16" t="s">
        <v>81</v>
      </c>
      <c r="BK153" s="143">
        <f t="shared" si="29"/>
        <v>0</v>
      </c>
      <c r="BL153" s="16" t="s">
        <v>165</v>
      </c>
      <c r="BM153" s="142" t="s">
        <v>428</v>
      </c>
    </row>
    <row r="154" spans="2:65" s="1" customFormat="1" ht="16.5" customHeight="1" x14ac:dyDescent="0.2">
      <c r="B154" s="131"/>
      <c r="C154" s="183" t="s">
        <v>7</v>
      </c>
      <c r="D154" s="132" t="s">
        <v>160</v>
      </c>
      <c r="E154" s="133" t="s">
        <v>1003</v>
      </c>
      <c r="F154" s="134" t="s">
        <v>977</v>
      </c>
      <c r="G154" s="135" t="s">
        <v>178</v>
      </c>
      <c r="H154" s="136">
        <v>27</v>
      </c>
      <c r="I154" s="137"/>
      <c r="J154" s="137">
        <f t="shared" si="20"/>
        <v>0</v>
      </c>
      <c r="K154" s="134" t="s">
        <v>164</v>
      </c>
      <c r="L154" s="28"/>
      <c r="M154" s="138" t="s">
        <v>1</v>
      </c>
      <c r="N154" s="139" t="s">
        <v>39</v>
      </c>
      <c r="O154" s="140">
        <v>0</v>
      </c>
      <c r="P154" s="140">
        <f t="shared" si="21"/>
        <v>0</v>
      </c>
      <c r="Q154" s="140">
        <v>0</v>
      </c>
      <c r="R154" s="140">
        <f t="shared" si="22"/>
        <v>0</v>
      </c>
      <c r="S154" s="140">
        <v>0</v>
      </c>
      <c r="T154" s="141">
        <f t="shared" si="23"/>
        <v>0</v>
      </c>
      <c r="AR154" s="142" t="s">
        <v>165</v>
      </c>
      <c r="AT154" s="142" t="s">
        <v>160</v>
      </c>
      <c r="AU154" s="142" t="s">
        <v>81</v>
      </c>
      <c r="AY154" s="16" t="s">
        <v>157</v>
      </c>
      <c r="BE154" s="143">
        <f t="shared" si="24"/>
        <v>0</v>
      </c>
      <c r="BF154" s="143">
        <f t="shared" si="25"/>
        <v>0</v>
      </c>
      <c r="BG154" s="143">
        <f t="shared" si="26"/>
        <v>0</v>
      </c>
      <c r="BH154" s="143">
        <f t="shared" si="27"/>
        <v>0</v>
      </c>
      <c r="BI154" s="143">
        <f t="shared" si="28"/>
        <v>0</v>
      </c>
      <c r="BJ154" s="16" t="s">
        <v>81</v>
      </c>
      <c r="BK154" s="143">
        <f t="shared" si="29"/>
        <v>0</v>
      </c>
      <c r="BL154" s="16" t="s">
        <v>165</v>
      </c>
      <c r="BM154" s="142" t="s">
        <v>440</v>
      </c>
    </row>
    <row r="155" spans="2:65" s="11" customFormat="1" ht="25.9" customHeight="1" x14ac:dyDescent="0.2">
      <c r="B155" s="120"/>
      <c r="C155" s="185"/>
      <c r="D155" s="121" t="s">
        <v>73</v>
      </c>
      <c r="E155" s="122" t="s">
        <v>1004</v>
      </c>
      <c r="F155" s="122" t="s">
        <v>1005</v>
      </c>
      <c r="J155" s="123">
        <f>BK155</f>
        <v>0</v>
      </c>
      <c r="L155" s="120"/>
      <c r="M155" s="124"/>
      <c r="P155" s="125">
        <f>SUM(P156:P159)</f>
        <v>0</v>
      </c>
      <c r="R155" s="125">
        <f>SUM(R156:R159)</f>
        <v>0</v>
      </c>
      <c r="T155" s="126">
        <f>SUM(T156:T159)</f>
        <v>0</v>
      </c>
      <c r="AR155" s="121" t="s">
        <v>81</v>
      </c>
      <c r="AT155" s="127" t="s">
        <v>73</v>
      </c>
      <c r="AU155" s="127" t="s">
        <v>74</v>
      </c>
      <c r="AY155" s="121" t="s">
        <v>157</v>
      </c>
      <c r="BK155" s="128">
        <f>SUM(BK156:BK159)</f>
        <v>0</v>
      </c>
    </row>
    <row r="156" spans="2:65" s="1" customFormat="1" ht="16.5" customHeight="1" x14ac:dyDescent="0.2">
      <c r="B156" s="131"/>
      <c r="C156" s="183" t="s">
        <v>345</v>
      </c>
      <c r="D156" s="132" t="s">
        <v>160</v>
      </c>
      <c r="E156" s="133" t="s">
        <v>1006</v>
      </c>
      <c r="F156" s="134" t="s">
        <v>1007</v>
      </c>
      <c r="G156" s="135" t="s">
        <v>1008</v>
      </c>
      <c r="H156" s="136">
        <v>1</v>
      </c>
      <c r="I156" s="137"/>
      <c r="J156" s="137">
        <f>ROUND(I156*H156,2)</f>
        <v>0</v>
      </c>
      <c r="K156" s="134" t="s">
        <v>164</v>
      </c>
      <c r="L156" s="28"/>
      <c r="M156" s="138" t="s">
        <v>1</v>
      </c>
      <c r="N156" s="139" t="s">
        <v>39</v>
      </c>
      <c r="O156" s="140">
        <v>0</v>
      </c>
      <c r="P156" s="140">
        <f>O156*H156</f>
        <v>0</v>
      </c>
      <c r="Q156" s="140">
        <v>0</v>
      </c>
      <c r="R156" s="140">
        <f>Q156*H156</f>
        <v>0</v>
      </c>
      <c r="S156" s="140">
        <v>0</v>
      </c>
      <c r="T156" s="141">
        <f>S156*H156</f>
        <v>0</v>
      </c>
      <c r="AR156" s="142" t="s">
        <v>165</v>
      </c>
      <c r="AT156" s="142" t="s">
        <v>160</v>
      </c>
      <c r="AU156" s="142" t="s">
        <v>81</v>
      </c>
      <c r="AY156" s="16" t="s">
        <v>157</v>
      </c>
      <c r="BE156" s="143">
        <f>IF(N156="základní",J156,0)</f>
        <v>0</v>
      </c>
      <c r="BF156" s="143">
        <f>IF(N156="snížená",J156,0)</f>
        <v>0</v>
      </c>
      <c r="BG156" s="143">
        <f>IF(N156="zákl. přenesená",J156,0)</f>
        <v>0</v>
      </c>
      <c r="BH156" s="143">
        <f>IF(N156="sníž. přenesená",J156,0)</f>
        <v>0</v>
      </c>
      <c r="BI156" s="143">
        <f>IF(N156="nulová",J156,0)</f>
        <v>0</v>
      </c>
      <c r="BJ156" s="16" t="s">
        <v>81</v>
      </c>
      <c r="BK156" s="143">
        <f>ROUND(I156*H156,2)</f>
        <v>0</v>
      </c>
      <c r="BL156" s="16" t="s">
        <v>165</v>
      </c>
      <c r="BM156" s="142" t="s">
        <v>448</v>
      </c>
    </row>
    <row r="157" spans="2:65" s="1" customFormat="1" ht="16.5" customHeight="1" x14ac:dyDescent="0.2">
      <c r="B157" s="131"/>
      <c r="C157" s="183" t="s">
        <v>350</v>
      </c>
      <c r="D157" s="132" t="s">
        <v>160</v>
      </c>
      <c r="E157" s="133" t="s">
        <v>1009</v>
      </c>
      <c r="F157" s="134" t="s">
        <v>1010</v>
      </c>
      <c r="G157" s="135" t="s">
        <v>1008</v>
      </c>
      <c r="H157" s="136">
        <v>1</v>
      </c>
      <c r="I157" s="137"/>
      <c r="J157" s="137">
        <f>ROUND(I157*H157,2)</f>
        <v>0</v>
      </c>
      <c r="K157" s="134" t="s">
        <v>164</v>
      </c>
      <c r="L157" s="28"/>
      <c r="M157" s="138" t="s">
        <v>1</v>
      </c>
      <c r="N157" s="139" t="s">
        <v>39</v>
      </c>
      <c r="O157" s="140">
        <v>0</v>
      </c>
      <c r="P157" s="140">
        <f>O157*H157</f>
        <v>0</v>
      </c>
      <c r="Q157" s="140">
        <v>0</v>
      </c>
      <c r="R157" s="140">
        <f>Q157*H157</f>
        <v>0</v>
      </c>
      <c r="S157" s="140">
        <v>0</v>
      </c>
      <c r="T157" s="141">
        <f>S157*H157</f>
        <v>0</v>
      </c>
      <c r="AR157" s="142" t="s">
        <v>165</v>
      </c>
      <c r="AT157" s="142" t="s">
        <v>160</v>
      </c>
      <c r="AU157" s="142" t="s">
        <v>81</v>
      </c>
      <c r="AY157" s="16" t="s">
        <v>157</v>
      </c>
      <c r="BE157" s="143">
        <f>IF(N157="základní",J157,0)</f>
        <v>0</v>
      </c>
      <c r="BF157" s="143">
        <f>IF(N157="snížená",J157,0)</f>
        <v>0</v>
      </c>
      <c r="BG157" s="143">
        <f>IF(N157="zákl. přenesená",J157,0)</f>
        <v>0</v>
      </c>
      <c r="BH157" s="143">
        <f>IF(N157="sníž. přenesená",J157,0)</f>
        <v>0</v>
      </c>
      <c r="BI157" s="143">
        <f>IF(N157="nulová",J157,0)</f>
        <v>0</v>
      </c>
      <c r="BJ157" s="16" t="s">
        <v>81</v>
      </c>
      <c r="BK157" s="143">
        <f>ROUND(I157*H157,2)</f>
        <v>0</v>
      </c>
      <c r="BL157" s="16" t="s">
        <v>165</v>
      </c>
      <c r="BM157" s="142" t="s">
        <v>456</v>
      </c>
    </row>
    <row r="158" spans="2:65" s="1" customFormat="1" ht="16.5" customHeight="1" x14ac:dyDescent="0.2">
      <c r="B158" s="131"/>
      <c r="C158" s="183" t="s">
        <v>356</v>
      </c>
      <c r="D158" s="132" t="s">
        <v>160</v>
      </c>
      <c r="E158" s="133" t="s">
        <v>1011</v>
      </c>
      <c r="F158" s="134" t="s">
        <v>1012</v>
      </c>
      <c r="G158" s="135" t="s">
        <v>1008</v>
      </c>
      <c r="H158" s="136">
        <v>1</v>
      </c>
      <c r="I158" s="137"/>
      <c r="J158" s="137">
        <f>ROUND(I158*H158,2)</f>
        <v>0</v>
      </c>
      <c r="K158" s="134" t="s">
        <v>164</v>
      </c>
      <c r="L158" s="28"/>
      <c r="M158" s="138" t="s">
        <v>1</v>
      </c>
      <c r="N158" s="139" t="s">
        <v>39</v>
      </c>
      <c r="O158" s="140">
        <v>0</v>
      </c>
      <c r="P158" s="140">
        <f>O158*H158</f>
        <v>0</v>
      </c>
      <c r="Q158" s="140">
        <v>0</v>
      </c>
      <c r="R158" s="140">
        <f>Q158*H158</f>
        <v>0</v>
      </c>
      <c r="S158" s="140">
        <v>0</v>
      </c>
      <c r="T158" s="141">
        <f>S158*H158</f>
        <v>0</v>
      </c>
      <c r="AR158" s="142" t="s">
        <v>165</v>
      </c>
      <c r="AT158" s="142" t="s">
        <v>160</v>
      </c>
      <c r="AU158" s="142" t="s">
        <v>81</v>
      </c>
      <c r="AY158" s="16" t="s">
        <v>157</v>
      </c>
      <c r="BE158" s="143">
        <f>IF(N158="základní",J158,0)</f>
        <v>0</v>
      </c>
      <c r="BF158" s="143">
        <f>IF(N158="snížená",J158,0)</f>
        <v>0</v>
      </c>
      <c r="BG158" s="143">
        <f>IF(N158="zákl. přenesená",J158,0)</f>
        <v>0</v>
      </c>
      <c r="BH158" s="143">
        <f>IF(N158="sníž. přenesená",J158,0)</f>
        <v>0</v>
      </c>
      <c r="BI158" s="143">
        <f>IF(N158="nulová",J158,0)</f>
        <v>0</v>
      </c>
      <c r="BJ158" s="16" t="s">
        <v>81</v>
      </c>
      <c r="BK158" s="143">
        <f>ROUND(I158*H158,2)</f>
        <v>0</v>
      </c>
      <c r="BL158" s="16" t="s">
        <v>165</v>
      </c>
      <c r="BM158" s="142" t="s">
        <v>466</v>
      </c>
    </row>
    <row r="159" spans="2:65" s="1" customFormat="1" ht="16.5" customHeight="1" x14ac:dyDescent="0.2">
      <c r="B159" s="131"/>
      <c r="C159" s="183" t="s">
        <v>360</v>
      </c>
      <c r="D159" s="132" t="s">
        <v>160</v>
      </c>
      <c r="E159" s="133" t="s">
        <v>1013</v>
      </c>
      <c r="F159" s="134" t="s">
        <v>1014</v>
      </c>
      <c r="G159" s="135" t="s">
        <v>1008</v>
      </c>
      <c r="H159" s="136">
        <v>1</v>
      </c>
      <c r="I159" s="137"/>
      <c r="J159" s="137">
        <f>ROUND(I159*H159,2)</f>
        <v>0</v>
      </c>
      <c r="K159" s="134" t="s">
        <v>164</v>
      </c>
      <c r="L159" s="28"/>
      <c r="M159" s="138" t="s">
        <v>1</v>
      </c>
      <c r="N159" s="139" t="s">
        <v>39</v>
      </c>
      <c r="O159" s="140">
        <v>0</v>
      </c>
      <c r="P159" s="140">
        <f>O159*H159</f>
        <v>0</v>
      </c>
      <c r="Q159" s="140">
        <v>0</v>
      </c>
      <c r="R159" s="140">
        <f>Q159*H159</f>
        <v>0</v>
      </c>
      <c r="S159" s="140">
        <v>0</v>
      </c>
      <c r="T159" s="141">
        <f>S159*H159</f>
        <v>0</v>
      </c>
      <c r="AR159" s="142" t="s">
        <v>165</v>
      </c>
      <c r="AT159" s="142" t="s">
        <v>160</v>
      </c>
      <c r="AU159" s="142" t="s">
        <v>81</v>
      </c>
      <c r="AY159" s="16" t="s">
        <v>157</v>
      </c>
      <c r="BE159" s="143">
        <f>IF(N159="základní",J159,0)</f>
        <v>0</v>
      </c>
      <c r="BF159" s="143">
        <f>IF(N159="snížená",J159,0)</f>
        <v>0</v>
      </c>
      <c r="BG159" s="143">
        <f>IF(N159="zákl. přenesená",J159,0)</f>
        <v>0</v>
      </c>
      <c r="BH159" s="143">
        <f>IF(N159="sníž. přenesená",J159,0)</f>
        <v>0</v>
      </c>
      <c r="BI159" s="143">
        <f>IF(N159="nulová",J159,0)</f>
        <v>0</v>
      </c>
      <c r="BJ159" s="16" t="s">
        <v>81</v>
      </c>
      <c r="BK159" s="143">
        <f>ROUND(I159*H159,2)</f>
        <v>0</v>
      </c>
      <c r="BL159" s="16" t="s">
        <v>165</v>
      </c>
      <c r="BM159" s="142" t="s">
        <v>476</v>
      </c>
    </row>
    <row r="160" spans="2:65" s="11" customFormat="1" ht="25.9" customHeight="1" x14ac:dyDescent="0.2">
      <c r="B160" s="120"/>
      <c r="C160" s="185"/>
      <c r="D160" s="121" t="s">
        <v>73</v>
      </c>
      <c r="E160" s="122" t="s">
        <v>1015</v>
      </c>
      <c r="F160" s="122" t="s">
        <v>1016</v>
      </c>
      <c r="J160" s="123">
        <f>BK160</f>
        <v>0</v>
      </c>
      <c r="L160" s="120"/>
      <c r="M160" s="124"/>
      <c r="P160" s="125">
        <f>SUM(P161:P170)</f>
        <v>0</v>
      </c>
      <c r="R160" s="125">
        <f>SUM(R161:R170)</f>
        <v>0</v>
      </c>
      <c r="T160" s="126">
        <f>SUM(T161:T170)</f>
        <v>0</v>
      </c>
      <c r="AR160" s="121" t="s">
        <v>81</v>
      </c>
      <c r="AT160" s="127" t="s">
        <v>73</v>
      </c>
      <c r="AU160" s="127" t="s">
        <v>74</v>
      </c>
      <c r="AY160" s="121" t="s">
        <v>157</v>
      </c>
      <c r="BK160" s="128">
        <f>SUM(BK161:BK170)</f>
        <v>0</v>
      </c>
    </row>
    <row r="161" spans="2:65" s="1" customFormat="1" ht="16.5" customHeight="1" x14ac:dyDescent="0.2">
      <c r="B161" s="131"/>
      <c r="C161" s="183" t="s">
        <v>364</v>
      </c>
      <c r="D161" s="132" t="s">
        <v>160</v>
      </c>
      <c r="E161" s="133" t="s">
        <v>1017</v>
      </c>
      <c r="F161" s="134" t="s">
        <v>1018</v>
      </c>
      <c r="G161" s="135" t="s">
        <v>1008</v>
      </c>
      <c r="H161" s="136">
        <v>1</v>
      </c>
      <c r="I161" s="137"/>
      <c r="J161" s="137">
        <f t="shared" ref="J161:J170" si="30">ROUND(I161*H161,2)</f>
        <v>0</v>
      </c>
      <c r="K161" s="134" t="s">
        <v>164</v>
      </c>
      <c r="L161" s="28"/>
      <c r="M161" s="138" t="s">
        <v>1</v>
      </c>
      <c r="N161" s="139" t="s">
        <v>39</v>
      </c>
      <c r="O161" s="140">
        <v>0</v>
      </c>
      <c r="P161" s="140">
        <f t="shared" ref="P161:P170" si="31">O161*H161</f>
        <v>0</v>
      </c>
      <c r="Q161" s="140">
        <v>0</v>
      </c>
      <c r="R161" s="140">
        <f t="shared" ref="R161:R170" si="32">Q161*H161</f>
        <v>0</v>
      </c>
      <c r="S161" s="140">
        <v>0</v>
      </c>
      <c r="T161" s="141">
        <f t="shared" ref="T161:T170" si="33">S161*H161</f>
        <v>0</v>
      </c>
      <c r="AR161" s="142" t="s">
        <v>165</v>
      </c>
      <c r="AT161" s="142" t="s">
        <v>160</v>
      </c>
      <c r="AU161" s="142" t="s">
        <v>81</v>
      </c>
      <c r="AY161" s="16" t="s">
        <v>157</v>
      </c>
      <c r="BE161" s="143">
        <f t="shared" ref="BE161:BE170" si="34">IF(N161="základní",J161,0)</f>
        <v>0</v>
      </c>
      <c r="BF161" s="143">
        <f t="shared" ref="BF161:BF170" si="35">IF(N161="snížená",J161,0)</f>
        <v>0</v>
      </c>
      <c r="BG161" s="143">
        <f t="shared" ref="BG161:BG170" si="36">IF(N161="zákl. přenesená",J161,0)</f>
        <v>0</v>
      </c>
      <c r="BH161" s="143">
        <f t="shared" ref="BH161:BH170" si="37">IF(N161="sníž. přenesená",J161,0)</f>
        <v>0</v>
      </c>
      <c r="BI161" s="143">
        <f t="shared" ref="BI161:BI170" si="38">IF(N161="nulová",J161,0)</f>
        <v>0</v>
      </c>
      <c r="BJ161" s="16" t="s">
        <v>81</v>
      </c>
      <c r="BK161" s="143">
        <f t="shared" ref="BK161:BK170" si="39">ROUND(I161*H161,2)</f>
        <v>0</v>
      </c>
      <c r="BL161" s="16" t="s">
        <v>165</v>
      </c>
      <c r="BM161" s="142" t="s">
        <v>484</v>
      </c>
    </row>
    <row r="162" spans="2:65" s="1" customFormat="1" ht="16.5" customHeight="1" x14ac:dyDescent="0.2">
      <c r="B162" s="131"/>
      <c r="C162" s="183" t="s">
        <v>369</v>
      </c>
      <c r="D162" s="132" t="s">
        <v>160</v>
      </c>
      <c r="E162" s="133" t="s">
        <v>1019</v>
      </c>
      <c r="F162" s="134" t="s">
        <v>1020</v>
      </c>
      <c r="G162" s="135" t="s">
        <v>1008</v>
      </c>
      <c r="H162" s="136">
        <v>1</v>
      </c>
      <c r="I162" s="137"/>
      <c r="J162" s="137">
        <f t="shared" si="30"/>
        <v>0</v>
      </c>
      <c r="K162" s="134" t="s">
        <v>164</v>
      </c>
      <c r="L162" s="28"/>
      <c r="M162" s="138" t="s">
        <v>1</v>
      </c>
      <c r="N162" s="139" t="s">
        <v>39</v>
      </c>
      <c r="O162" s="140">
        <v>0</v>
      </c>
      <c r="P162" s="140">
        <f t="shared" si="31"/>
        <v>0</v>
      </c>
      <c r="Q162" s="140">
        <v>0</v>
      </c>
      <c r="R162" s="140">
        <f t="shared" si="32"/>
        <v>0</v>
      </c>
      <c r="S162" s="140">
        <v>0</v>
      </c>
      <c r="T162" s="141">
        <f t="shared" si="33"/>
        <v>0</v>
      </c>
      <c r="AR162" s="142" t="s">
        <v>165</v>
      </c>
      <c r="AT162" s="142" t="s">
        <v>160</v>
      </c>
      <c r="AU162" s="142" t="s">
        <v>81</v>
      </c>
      <c r="AY162" s="16" t="s">
        <v>157</v>
      </c>
      <c r="BE162" s="143">
        <f t="shared" si="34"/>
        <v>0</v>
      </c>
      <c r="BF162" s="143">
        <f t="shared" si="35"/>
        <v>0</v>
      </c>
      <c r="BG162" s="143">
        <f t="shared" si="36"/>
        <v>0</v>
      </c>
      <c r="BH162" s="143">
        <f t="shared" si="37"/>
        <v>0</v>
      </c>
      <c r="BI162" s="143">
        <f t="shared" si="38"/>
        <v>0</v>
      </c>
      <c r="BJ162" s="16" t="s">
        <v>81</v>
      </c>
      <c r="BK162" s="143">
        <f t="shared" si="39"/>
        <v>0</v>
      </c>
      <c r="BL162" s="16" t="s">
        <v>165</v>
      </c>
      <c r="BM162" s="142" t="s">
        <v>491</v>
      </c>
    </row>
    <row r="163" spans="2:65" s="1" customFormat="1" ht="16.5" customHeight="1" x14ac:dyDescent="0.2">
      <c r="B163" s="131"/>
      <c r="C163" s="183" t="s">
        <v>375</v>
      </c>
      <c r="D163" s="132" t="s">
        <v>160</v>
      </c>
      <c r="E163" s="133" t="s">
        <v>1021</v>
      </c>
      <c r="F163" s="134" t="s">
        <v>1022</v>
      </c>
      <c r="G163" s="135" t="s">
        <v>1008</v>
      </c>
      <c r="H163" s="136">
        <v>1</v>
      </c>
      <c r="I163" s="137"/>
      <c r="J163" s="137">
        <f t="shared" si="30"/>
        <v>0</v>
      </c>
      <c r="K163" s="134" t="s">
        <v>164</v>
      </c>
      <c r="L163" s="28"/>
      <c r="M163" s="138" t="s">
        <v>1</v>
      </c>
      <c r="N163" s="139" t="s">
        <v>39</v>
      </c>
      <c r="O163" s="140">
        <v>0</v>
      </c>
      <c r="P163" s="140">
        <f t="shared" si="31"/>
        <v>0</v>
      </c>
      <c r="Q163" s="140">
        <v>0</v>
      </c>
      <c r="R163" s="140">
        <f t="shared" si="32"/>
        <v>0</v>
      </c>
      <c r="S163" s="140">
        <v>0</v>
      </c>
      <c r="T163" s="141">
        <f t="shared" si="33"/>
        <v>0</v>
      </c>
      <c r="AR163" s="142" t="s">
        <v>165</v>
      </c>
      <c r="AT163" s="142" t="s">
        <v>160</v>
      </c>
      <c r="AU163" s="142" t="s">
        <v>81</v>
      </c>
      <c r="AY163" s="16" t="s">
        <v>157</v>
      </c>
      <c r="BE163" s="143">
        <f t="shared" si="34"/>
        <v>0</v>
      </c>
      <c r="BF163" s="143">
        <f t="shared" si="35"/>
        <v>0</v>
      </c>
      <c r="BG163" s="143">
        <f t="shared" si="36"/>
        <v>0</v>
      </c>
      <c r="BH163" s="143">
        <f t="shared" si="37"/>
        <v>0</v>
      </c>
      <c r="BI163" s="143">
        <f t="shared" si="38"/>
        <v>0</v>
      </c>
      <c r="BJ163" s="16" t="s">
        <v>81</v>
      </c>
      <c r="BK163" s="143">
        <f t="shared" si="39"/>
        <v>0</v>
      </c>
      <c r="BL163" s="16" t="s">
        <v>165</v>
      </c>
      <c r="BM163" s="142" t="s">
        <v>496</v>
      </c>
    </row>
    <row r="164" spans="2:65" s="1" customFormat="1" ht="16.5" customHeight="1" x14ac:dyDescent="0.2">
      <c r="B164" s="131"/>
      <c r="C164" s="183" t="s">
        <v>380</v>
      </c>
      <c r="D164" s="132" t="s">
        <v>160</v>
      </c>
      <c r="E164" s="133" t="s">
        <v>1023</v>
      </c>
      <c r="F164" s="134" t="s">
        <v>1024</v>
      </c>
      <c r="G164" s="135" t="s">
        <v>1008</v>
      </c>
      <c r="H164" s="136">
        <v>1</v>
      </c>
      <c r="I164" s="137"/>
      <c r="J164" s="137">
        <f t="shared" si="30"/>
        <v>0</v>
      </c>
      <c r="K164" s="134" t="s">
        <v>164</v>
      </c>
      <c r="L164" s="28"/>
      <c r="M164" s="138" t="s">
        <v>1</v>
      </c>
      <c r="N164" s="139" t="s">
        <v>39</v>
      </c>
      <c r="O164" s="140">
        <v>0</v>
      </c>
      <c r="P164" s="140">
        <f t="shared" si="31"/>
        <v>0</v>
      </c>
      <c r="Q164" s="140">
        <v>0</v>
      </c>
      <c r="R164" s="140">
        <f t="shared" si="32"/>
        <v>0</v>
      </c>
      <c r="S164" s="140">
        <v>0</v>
      </c>
      <c r="T164" s="141">
        <f t="shared" si="33"/>
        <v>0</v>
      </c>
      <c r="AR164" s="142" t="s">
        <v>165</v>
      </c>
      <c r="AT164" s="142" t="s">
        <v>160</v>
      </c>
      <c r="AU164" s="142" t="s">
        <v>81</v>
      </c>
      <c r="AY164" s="16" t="s">
        <v>157</v>
      </c>
      <c r="BE164" s="143">
        <f t="shared" si="34"/>
        <v>0</v>
      </c>
      <c r="BF164" s="143">
        <f t="shared" si="35"/>
        <v>0</v>
      </c>
      <c r="BG164" s="143">
        <f t="shared" si="36"/>
        <v>0</v>
      </c>
      <c r="BH164" s="143">
        <f t="shared" si="37"/>
        <v>0</v>
      </c>
      <c r="BI164" s="143">
        <f t="shared" si="38"/>
        <v>0</v>
      </c>
      <c r="BJ164" s="16" t="s">
        <v>81</v>
      </c>
      <c r="BK164" s="143">
        <f t="shared" si="39"/>
        <v>0</v>
      </c>
      <c r="BL164" s="16" t="s">
        <v>165</v>
      </c>
      <c r="BM164" s="142" t="s">
        <v>503</v>
      </c>
    </row>
    <row r="165" spans="2:65" s="1" customFormat="1" ht="16.5" customHeight="1" x14ac:dyDescent="0.2">
      <c r="B165" s="131"/>
      <c r="C165" s="183" t="s">
        <v>384</v>
      </c>
      <c r="D165" s="132" t="s">
        <v>160</v>
      </c>
      <c r="E165" s="133" t="s">
        <v>1025</v>
      </c>
      <c r="F165" s="134" t="s">
        <v>1022</v>
      </c>
      <c r="G165" s="135" t="s">
        <v>1008</v>
      </c>
      <c r="H165" s="136">
        <v>1</v>
      </c>
      <c r="I165" s="137"/>
      <c r="J165" s="137">
        <f t="shared" si="30"/>
        <v>0</v>
      </c>
      <c r="K165" s="134" t="s">
        <v>164</v>
      </c>
      <c r="L165" s="28"/>
      <c r="M165" s="138" t="s">
        <v>1</v>
      </c>
      <c r="N165" s="139" t="s">
        <v>39</v>
      </c>
      <c r="O165" s="140">
        <v>0</v>
      </c>
      <c r="P165" s="140">
        <f t="shared" si="31"/>
        <v>0</v>
      </c>
      <c r="Q165" s="140">
        <v>0</v>
      </c>
      <c r="R165" s="140">
        <f t="shared" si="32"/>
        <v>0</v>
      </c>
      <c r="S165" s="140">
        <v>0</v>
      </c>
      <c r="T165" s="141">
        <f t="shared" si="33"/>
        <v>0</v>
      </c>
      <c r="AR165" s="142" t="s">
        <v>165</v>
      </c>
      <c r="AT165" s="142" t="s">
        <v>160</v>
      </c>
      <c r="AU165" s="142" t="s">
        <v>81</v>
      </c>
      <c r="AY165" s="16" t="s">
        <v>157</v>
      </c>
      <c r="BE165" s="143">
        <f t="shared" si="34"/>
        <v>0</v>
      </c>
      <c r="BF165" s="143">
        <f t="shared" si="35"/>
        <v>0</v>
      </c>
      <c r="BG165" s="143">
        <f t="shared" si="36"/>
        <v>0</v>
      </c>
      <c r="BH165" s="143">
        <f t="shared" si="37"/>
        <v>0</v>
      </c>
      <c r="BI165" s="143">
        <f t="shared" si="38"/>
        <v>0</v>
      </c>
      <c r="BJ165" s="16" t="s">
        <v>81</v>
      </c>
      <c r="BK165" s="143">
        <f t="shared" si="39"/>
        <v>0</v>
      </c>
      <c r="BL165" s="16" t="s">
        <v>165</v>
      </c>
      <c r="BM165" s="142" t="s">
        <v>510</v>
      </c>
    </row>
    <row r="166" spans="2:65" s="1" customFormat="1" ht="16.5" customHeight="1" x14ac:dyDescent="0.2">
      <c r="B166" s="131"/>
      <c r="C166" s="183" t="s">
        <v>389</v>
      </c>
      <c r="D166" s="132" t="s">
        <v>160</v>
      </c>
      <c r="E166" s="133" t="s">
        <v>1026</v>
      </c>
      <c r="F166" s="134" t="s">
        <v>1027</v>
      </c>
      <c r="G166" s="135" t="s">
        <v>1008</v>
      </c>
      <c r="H166" s="136">
        <v>1</v>
      </c>
      <c r="I166" s="137"/>
      <c r="J166" s="137">
        <f t="shared" si="30"/>
        <v>0</v>
      </c>
      <c r="K166" s="134" t="s">
        <v>164</v>
      </c>
      <c r="L166" s="28"/>
      <c r="M166" s="138" t="s">
        <v>1</v>
      </c>
      <c r="N166" s="139" t="s">
        <v>39</v>
      </c>
      <c r="O166" s="140">
        <v>0</v>
      </c>
      <c r="P166" s="140">
        <f t="shared" si="31"/>
        <v>0</v>
      </c>
      <c r="Q166" s="140">
        <v>0</v>
      </c>
      <c r="R166" s="140">
        <f t="shared" si="32"/>
        <v>0</v>
      </c>
      <c r="S166" s="140">
        <v>0</v>
      </c>
      <c r="T166" s="141">
        <f t="shared" si="33"/>
        <v>0</v>
      </c>
      <c r="AR166" s="142" t="s">
        <v>165</v>
      </c>
      <c r="AT166" s="142" t="s">
        <v>160</v>
      </c>
      <c r="AU166" s="142" t="s">
        <v>81</v>
      </c>
      <c r="AY166" s="16" t="s">
        <v>157</v>
      </c>
      <c r="BE166" s="143">
        <f t="shared" si="34"/>
        <v>0</v>
      </c>
      <c r="BF166" s="143">
        <f t="shared" si="35"/>
        <v>0</v>
      </c>
      <c r="BG166" s="143">
        <f t="shared" si="36"/>
        <v>0</v>
      </c>
      <c r="BH166" s="143">
        <f t="shared" si="37"/>
        <v>0</v>
      </c>
      <c r="BI166" s="143">
        <f t="shared" si="38"/>
        <v>0</v>
      </c>
      <c r="BJ166" s="16" t="s">
        <v>81</v>
      </c>
      <c r="BK166" s="143">
        <f t="shared" si="39"/>
        <v>0</v>
      </c>
      <c r="BL166" s="16" t="s">
        <v>165</v>
      </c>
      <c r="BM166" s="142" t="s">
        <v>518</v>
      </c>
    </row>
    <row r="167" spans="2:65" s="1" customFormat="1" ht="16.5" customHeight="1" x14ac:dyDescent="0.2">
      <c r="B167" s="131"/>
      <c r="C167" s="132" t="s">
        <v>393</v>
      </c>
      <c r="D167" s="132" t="s">
        <v>160</v>
      </c>
      <c r="E167" s="133" t="s">
        <v>1028</v>
      </c>
      <c r="F167" s="134" t="s">
        <v>1022</v>
      </c>
      <c r="G167" s="135" t="s">
        <v>1008</v>
      </c>
      <c r="H167" s="136">
        <v>1</v>
      </c>
      <c r="I167" s="137"/>
      <c r="J167" s="137">
        <f t="shared" si="30"/>
        <v>0</v>
      </c>
      <c r="K167" s="134" t="s">
        <v>164</v>
      </c>
      <c r="L167" s="28"/>
      <c r="M167" s="138" t="s">
        <v>1</v>
      </c>
      <c r="N167" s="139" t="s">
        <v>39</v>
      </c>
      <c r="O167" s="140">
        <v>0</v>
      </c>
      <c r="P167" s="140">
        <f t="shared" si="31"/>
        <v>0</v>
      </c>
      <c r="Q167" s="140">
        <v>0</v>
      </c>
      <c r="R167" s="140">
        <f t="shared" si="32"/>
        <v>0</v>
      </c>
      <c r="S167" s="140">
        <v>0</v>
      </c>
      <c r="T167" s="141">
        <f t="shared" si="33"/>
        <v>0</v>
      </c>
      <c r="AR167" s="142" t="s">
        <v>165</v>
      </c>
      <c r="AT167" s="142" t="s">
        <v>160</v>
      </c>
      <c r="AU167" s="142" t="s">
        <v>81</v>
      </c>
      <c r="AY167" s="16" t="s">
        <v>157</v>
      </c>
      <c r="BE167" s="143">
        <f t="shared" si="34"/>
        <v>0</v>
      </c>
      <c r="BF167" s="143">
        <f t="shared" si="35"/>
        <v>0</v>
      </c>
      <c r="BG167" s="143">
        <f t="shared" si="36"/>
        <v>0</v>
      </c>
      <c r="BH167" s="143">
        <f t="shared" si="37"/>
        <v>0</v>
      </c>
      <c r="BI167" s="143">
        <f t="shared" si="38"/>
        <v>0</v>
      </c>
      <c r="BJ167" s="16" t="s">
        <v>81</v>
      </c>
      <c r="BK167" s="143">
        <f t="shared" si="39"/>
        <v>0</v>
      </c>
      <c r="BL167" s="16" t="s">
        <v>165</v>
      </c>
      <c r="BM167" s="142" t="s">
        <v>527</v>
      </c>
    </row>
    <row r="168" spans="2:65" s="1" customFormat="1" ht="16.5" customHeight="1" x14ac:dyDescent="0.2">
      <c r="B168" s="131"/>
      <c r="C168" s="132" t="s">
        <v>397</v>
      </c>
      <c r="D168" s="132" t="s">
        <v>160</v>
      </c>
      <c r="E168" s="133" t="s">
        <v>1029</v>
      </c>
      <c r="F168" s="134" t="s">
        <v>1030</v>
      </c>
      <c r="G168" s="135" t="s">
        <v>1008</v>
      </c>
      <c r="H168" s="136">
        <v>1</v>
      </c>
      <c r="I168" s="137"/>
      <c r="J168" s="137">
        <f t="shared" si="30"/>
        <v>0</v>
      </c>
      <c r="K168" s="134" t="s">
        <v>164</v>
      </c>
      <c r="L168" s="28"/>
      <c r="M168" s="138" t="s">
        <v>1</v>
      </c>
      <c r="N168" s="139" t="s">
        <v>39</v>
      </c>
      <c r="O168" s="140">
        <v>0</v>
      </c>
      <c r="P168" s="140">
        <f t="shared" si="31"/>
        <v>0</v>
      </c>
      <c r="Q168" s="140">
        <v>0</v>
      </c>
      <c r="R168" s="140">
        <f t="shared" si="32"/>
        <v>0</v>
      </c>
      <c r="S168" s="140">
        <v>0</v>
      </c>
      <c r="T168" s="141">
        <f t="shared" si="33"/>
        <v>0</v>
      </c>
      <c r="AR168" s="142" t="s">
        <v>165</v>
      </c>
      <c r="AT168" s="142" t="s">
        <v>160</v>
      </c>
      <c r="AU168" s="142" t="s">
        <v>81</v>
      </c>
      <c r="AY168" s="16" t="s">
        <v>157</v>
      </c>
      <c r="BE168" s="143">
        <f t="shared" si="34"/>
        <v>0</v>
      </c>
      <c r="BF168" s="143">
        <f t="shared" si="35"/>
        <v>0</v>
      </c>
      <c r="BG168" s="143">
        <f t="shared" si="36"/>
        <v>0</v>
      </c>
      <c r="BH168" s="143">
        <f t="shared" si="37"/>
        <v>0</v>
      </c>
      <c r="BI168" s="143">
        <f t="shared" si="38"/>
        <v>0</v>
      </c>
      <c r="BJ168" s="16" t="s">
        <v>81</v>
      </c>
      <c r="BK168" s="143">
        <f t="shared" si="39"/>
        <v>0</v>
      </c>
      <c r="BL168" s="16" t="s">
        <v>165</v>
      </c>
      <c r="BM168" s="142" t="s">
        <v>539</v>
      </c>
    </row>
    <row r="169" spans="2:65" s="1" customFormat="1" ht="16.5" customHeight="1" x14ac:dyDescent="0.2">
      <c r="B169" s="131"/>
      <c r="C169" s="132" t="s">
        <v>401</v>
      </c>
      <c r="D169" s="132" t="s">
        <v>160</v>
      </c>
      <c r="E169" s="133" t="s">
        <v>1031</v>
      </c>
      <c r="F169" s="134" t="s">
        <v>1032</v>
      </c>
      <c r="G169" s="135" t="s">
        <v>1008</v>
      </c>
      <c r="H169" s="136">
        <v>1</v>
      </c>
      <c r="I169" s="137"/>
      <c r="J169" s="137">
        <f t="shared" si="30"/>
        <v>0</v>
      </c>
      <c r="K169" s="134" t="s">
        <v>164</v>
      </c>
      <c r="L169" s="28"/>
      <c r="M169" s="138" t="s">
        <v>1</v>
      </c>
      <c r="N169" s="139" t="s">
        <v>39</v>
      </c>
      <c r="O169" s="140">
        <v>0</v>
      </c>
      <c r="P169" s="140">
        <f t="shared" si="31"/>
        <v>0</v>
      </c>
      <c r="Q169" s="140">
        <v>0</v>
      </c>
      <c r="R169" s="140">
        <f t="shared" si="32"/>
        <v>0</v>
      </c>
      <c r="S169" s="140">
        <v>0</v>
      </c>
      <c r="T169" s="141">
        <f t="shared" si="33"/>
        <v>0</v>
      </c>
      <c r="AR169" s="142" t="s">
        <v>165</v>
      </c>
      <c r="AT169" s="142" t="s">
        <v>160</v>
      </c>
      <c r="AU169" s="142" t="s">
        <v>81</v>
      </c>
      <c r="AY169" s="16" t="s">
        <v>157</v>
      </c>
      <c r="BE169" s="143">
        <f t="shared" si="34"/>
        <v>0</v>
      </c>
      <c r="BF169" s="143">
        <f t="shared" si="35"/>
        <v>0</v>
      </c>
      <c r="BG169" s="143">
        <f t="shared" si="36"/>
        <v>0</v>
      </c>
      <c r="BH169" s="143">
        <f t="shared" si="37"/>
        <v>0</v>
      </c>
      <c r="BI169" s="143">
        <f t="shared" si="38"/>
        <v>0</v>
      </c>
      <c r="BJ169" s="16" t="s">
        <v>81</v>
      </c>
      <c r="BK169" s="143">
        <f t="shared" si="39"/>
        <v>0</v>
      </c>
      <c r="BL169" s="16" t="s">
        <v>165</v>
      </c>
      <c r="BM169" s="142" t="s">
        <v>548</v>
      </c>
    </row>
    <row r="170" spans="2:65" s="1" customFormat="1" ht="16.5" customHeight="1" x14ac:dyDescent="0.2">
      <c r="B170" s="131"/>
      <c r="C170" s="132" t="s">
        <v>406</v>
      </c>
      <c r="D170" s="132" t="s">
        <v>160</v>
      </c>
      <c r="E170" s="133" t="s">
        <v>1033</v>
      </c>
      <c r="F170" s="134" t="s">
        <v>1034</v>
      </c>
      <c r="G170" s="135" t="s">
        <v>1008</v>
      </c>
      <c r="H170" s="136">
        <v>1</v>
      </c>
      <c r="I170" s="137"/>
      <c r="J170" s="137">
        <f t="shared" si="30"/>
        <v>0</v>
      </c>
      <c r="K170" s="134" t="s">
        <v>164</v>
      </c>
      <c r="L170" s="28"/>
      <c r="M170" s="179" t="s">
        <v>1</v>
      </c>
      <c r="N170" s="180" t="s">
        <v>39</v>
      </c>
      <c r="O170" s="181">
        <v>0</v>
      </c>
      <c r="P170" s="181">
        <f t="shared" si="31"/>
        <v>0</v>
      </c>
      <c r="Q170" s="181">
        <v>0</v>
      </c>
      <c r="R170" s="181">
        <f t="shared" si="32"/>
        <v>0</v>
      </c>
      <c r="S170" s="181">
        <v>0</v>
      </c>
      <c r="T170" s="182">
        <f t="shared" si="33"/>
        <v>0</v>
      </c>
      <c r="AR170" s="142" t="s">
        <v>165</v>
      </c>
      <c r="AT170" s="142" t="s">
        <v>160</v>
      </c>
      <c r="AU170" s="142" t="s">
        <v>81</v>
      </c>
      <c r="AY170" s="16" t="s">
        <v>157</v>
      </c>
      <c r="BE170" s="143">
        <f t="shared" si="34"/>
        <v>0</v>
      </c>
      <c r="BF170" s="143">
        <f t="shared" si="35"/>
        <v>0</v>
      </c>
      <c r="BG170" s="143">
        <f t="shared" si="36"/>
        <v>0</v>
      </c>
      <c r="BH170" s="143">
        <f t="shared" si="37"/>
        <v>0</v>
      </c>
      <c r="BI170" s="143">
        <f t="shared" si="38"/>
        <v>0</v>
      </c>
      <c r="BJ170" s="16" t="s">
        <v>81</v>
      </c>
      <c r="BK170" s="143">
        <f t="shared" si="39"/>
        <v>0</v>
      </c>
      <c r="BL170" s="16" t="s">
        <v>165</v>
      </c>
      <c r="BM170" s="142" t="s">
        <v>557</v>
      </c>
    </row>
    <row r="171" spans="2:65" s="1" customFormat="1" ht="6.95" customHeight="1" x14ac:dyDescent="0.2">
      <c r="B171" s="40"/>
      <c r="C171" s="41"/>
      <c r="D171" s="41"/>
      <c r="E171" s="41"/>
      <c r="F171" s="41"/>
      <c r="G171" s="41"/>
      <c r="H171" s="41"/>
      <c r="I171" s="41"/>
      <c r="J171" s="41"/>
      <c r="K171" s="41"/>
      <c r="L171" s="28"/>
    </row>
  </sheetData>
  <autoFilter ref="C128:K170" xr:uid="{00000000-0009-0000-0000-000004000000}"/>
  <mergeCells count="15">
    <mergeCell ref="E115:H115"/>
    <mergeCell ref="E119:H119"/>
    <mergeCell ref="E117:H117"/>
    <mergeCell ref="E121:H121"/>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58" fitToHeight="100" orientation="portrait"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28"/>
  <sheetViews>
    <sheetView showGridLines="0" topLeftCell="A102" workbookViewId="0"/>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14" t="s">
        <v>5</v>
      </c>
      <c r="M2" s="301"/>
      <c r="N2" s="301"/>
      <c r="O2" s="301"/>
      <c r="P2" s="301"/>
      <c r="Q2" s="301"/>
      <c r="R2" s="301"/>
      <c r="S2" s="301"/>
      <c r="T2" s="301"/>
      <c r="U2" s="301"/>
      <c r="V2" s="301"/>
      <c r="AT2" s="16" t="s">
        <v>104</v>
      </c>
    </row>
    <row r="3" spans="2:46" ht="6.95" customHeight="1" x14ac:dyDescent="0.2">
      <c r="B3" s="17"/>
      <c r="C3" s="18"/>
      <c r="D3" s="18"/>
      <c r="E3" s="18"/>
      <c r="F3" s="18"/>
      <c r="G3" s="18"/>
      <c r="H3" s="18"/>
      <c r="I3" s="18"/>
      <c r="J3" s="18"/>
      <c r="K3" s="18"/>
      <c r="L3" s="19"/>
      <c r="AT3" s="16" t="s">
        <v>83</v>
      </c>
    </row>
    <row r="4" spans="2:46" ht="24.95" customHeight="1" x14ac:dyDescent="0.2">
      <c r="B4" s="19"/>
      <c r="D4" s="20" t="s">
        <v>123</v>
      </c>
      <c r="L4" s="19"/>
      <c r="M4" s="89" t="s">
        <v>10</v>
      </c>
      <c r="AT4" s="16" t="s">
        <v>3</v>
      </c>
    </row>
    <row r="5" spans="2:46" ht="6.95" customHeight="1" x14ac:dyDescent="0.2">
      <c r="B5" s="19"/>
      <c r="L5" s="19"/>
    </row>
    <row r="6" spans="2:46" ht="12" customHeight="1" x14ac:dyDescent="0.2">
      <c r="B6" s="19"/>
      <c r="D6" s="25" t="s">
        <v>14</v>
      </c>
      <c r="L6" s="19"/>
    </row>
    <row r="7" spans="2:46" ht="16.5" customHeight="1" x14ac:dyDescent="0.2">
      <c r="B7" s="19"/>
      <c r="E7" s="340" t="str">
        <f>'Rekapitulace stavby'!K6</f>
        <v>NOVÝ ZDROJ KYSLÍKU</v>
      </c>
      <c r="F7" s="341"/>
      <c r="G7" s="341"/>
      <c r="H7" s="341"/>
      <c r="L7" s="19"/>
    </row>
    <row r="8" spans="2:46" ht="12.75" x14ac:dyDescent="0.2">
      <c r="B8" s="19"/>
      <c r="D8" s="25" t="s">
        <v>124</v>
      </c>
      <c r="L8" s="19"/>
    </row>
    <row r="9" spans="2:46" ht="16.5" customHeight="1" x14ac:dyDescent="0.2">
      <c r="B9" s="19"/>
      <c r="E9" s="340" t="s">
        <v>125</v>
      </c>
      <c r="F9" s="301"/>
      <c r="G9" s="301"/>
      <c r="H9" s="301"/>
      <c r="L9" s="19"/>
    </row>
    <row r="10" spans="2:46" ht="12" customHeight="1" x14ac:dyDescent="0.2">
      <c r="B10" s="19"/>
      <c r="D10" s="25" t="s">
        <v>126</v>
      </c>
      <c r="L10" s="19"/>
    </row>
    <row r="11" spans="2:46" s="1" customFormat="1" ht="16.5" customHeight="1" x14ac:dyDescent="0.2">
      <c r="B11" s="28"/>
      <c r="E11" s="325" t="s">
        <v>853</v>
      </c>
      <c r="F11" s="339"/>
      <c r="G11" s="339"/>
      <c r="H11" s="339"/>
      <c r="L11" s="28"/>
    </row>
    <row r="12" spans="2:46" s="1" customFormat="1" ht="12" customHeight="1" x14ac:dyDescent="0.2">
      <c r="B12" s="28"/>
      <c r="D12" s="25" t="s">
        <v>128</v>
      </c>
      <c r="L12" s="28"/>
    </row>
    <row r="13" spans="2:46" s="1" customFormat="1" ht="16.5" customHeight="1" x14ac:dyDescent="0.2">
      <c r="B13" s="28"/>
      <c r="E13" s="326" t="s">
        <v>1035</v>
      </c>
      <c r="F13" s="339"/>
      <c r="G13" s="339"/>
      <c r="H13" s="339"/>
      <c r="L13" s="28"/>
    </row>
    <row r="14" spans="2:46" s="1" customFormat="1" x14ac:dyDescent="0.2">
      <c r="B14" s="28"/>
      <c r="L14" s="28"/>
    </row>
    <row r="15" spans="2:46" s="1" customFormat="1" ht="12" customHeight="1" x14ac:dyDescent="0.2">
      <c r="B15" s="28"/>
      <c r="D15" s="25" t="s">
        <v>16</v>
      </c>
      <c r="F15" s="23" t="s">
        <v>1</v>
      </c>
      <c r="I15" s="25" t="s">
        <v>17</v>
      </c>
      <c r="J15" s="23" t="s">
        <v>1</v>
      </c>
      <c r="L15" s="28"/>
    </row>
    <row r="16" spans="2:46" s="1" customFormat="1" ht="12" customHeight="1" x14ac:dyDescent="0.2">
      <c r="B16" s="28"/>
      <c r="D16" s="25" t="s">
        <v>18</v>
      </c>
      <c r="F16" s="23" t="s">
        <v>19</v>
      </c>
      <c r="I16" s="25" t="s">
        <v>20</v>
      </c>
      <c r="J16" s="48" t="str">
        <f>'Rekapitulace stavby'!AN8</f>
        <v>14. 6. 2023</v>
      </c>
      <c r="L16" s="28"/>
    </row>
    <row r="17" spans="2:12" s="1" customFormat="1" ht="10.9" customHeight="1" x14ac:dyDescent="0.2">
      <c r="B17" s="28"/>
      <c r="L17" s="28"/>
    </row>
    <row r="18" spans="2:12" s="1" customFormat="1" ht="12" customHeight="1" x14ac:dyDescent="0.2">
      <c r="B18" s="28"/>
      <c r="D18" s="25" t="s">
        <v>22</v>
      </c>
      <c r="I18" s="25" t="s">
        <v>23</v>
      </c>
      <c r="J18" s="23" t="s">
        <v>1</v>
      </c>
      <c r="L18" s="28"/>
    </row>
    <row r="19" spans="2:12" s="1" customFormat="1" ht="18" customHeight="1" x14ac:dyDescent="0.2">
      <c r="B19" s="28"/>
      <c r="E19" s="23" t="s">
        <v>24</v>
      </c>
      <c r="I19" s="25" t="s">
        <v>25</v>
      </c>
      <c r="J19" s="23" t="s">
        <v>1</v>
      </c>
      <c r="L19" s="28"/>
    </row>
    <row r="20" spans="2:12" s="1" customFormat="1" ht="6.95" customHeight="1" x14ac:dyDescent="0.2">
      <c r="B20" s="28"/>
      <c r="L20" s="28"/>
    </row>
    <row r="21" spans="2:12" s="1" customFormat="1" ht="12" customHeight="1" x14ac:dyDescent="0.2">
      <c r="B21" s="28"/>
      <c r="D21" s="25" t="s">
        <v>26</v>
      </c>
      <c r="I21" s="25" t="s">
        <v>23</v>
      </c>
      <c r="J21" s="23" t="s">
        <v>1</v>
      </c>
      <c r="L21" s="28"/>
    </row>
    <row r="22" spans="2:12" s="1" customFormat="1" ht="18" customHeight="1" x14ac:dyDescent="0.2">
      <c r="B22" s="28"/>
      <c r="E22" s="23" t="s">
        <v>27</v>
      </c>
      <c r="I22" s="25" t="s">
        <v>25</v>
      </c>
      <c r="J22" s="23" t="s">
        <v>1</v>
      </c>
      <c r="L22" s="28"/>
    </row>
    <row r="23" spans="2:12" s="1" customFormat="1" ht="6.95" customHeight="1" x14ac:dyDescent="0.2">
      <c r="B23" s="28"/>
      <c r="L23" s="28"/>
    </row>
    <row r="24" spans="2:12" s="1" customFormat="1" ht="12" customHeight="1" x14ac:dyDescent="0.2">
      <c r="B24" s="28"/>
      <c r="D24" s="25" t="s">
        <v>28</v>
      </c>
      <c r="I24" s="25" t="s">
        <v>23</v>
      </c>
      <c r="J24" s="23" t="s">
        <v>1</v>
      </c>
      <c r="L24" s="28"/>
    </row>
    <row r="25" spans="2:12" s="1" customFormat="1" ht="18" customHeight="1" x14ac:dyDescent="0.2">
      <c r="B25" s="28"/>
      <c r="E25" s="23" t="s">
        <v>29</v>
      </c>
      <c r="I25" s="25" t="s">
        <v>25</v>
      </c>
      <c r="J25" s="23" t="s">
        <v>1</v>
      </c>
      <c r="L25" s="28"/>
    </row>
    <row r="26" spans="2:12" s="1" customFormat="1" ht="6.95" customHeight="1" x14ac:dyDescent="0.2">
      <c r="B26" s="28"/>
      <c r="L26" s="28"/>
    </row>
    <row r="27" spans="2:12" s="1" customFormat="1" ht="12" customHeight="1" x14ac:dyDescent="0.2">
      <c r="B27" s="28"/>
      <c r="D27" s="25" t="s">
        <v>31</v>
      </c>
      <c r="I27" s="25" t="s">
        <v>23</v>
      </c>
      <c r="J27" s="23" t="str">
        <f>IF('Rekapitulace stavby'!AN19="","",'Rekapitulace stavby'!AN19)</f>
        <v/>
      </c>
      <c r="L27" s="28"/>
    </row>
    <row r="28" spans="2:12" s="1" customFormat="1" ht="18" customHeight="1" x14ac:dyDescent="0.2">
      <c r="B28" s="28"/>
      <c r="E28" s="23" t="str">
        <f>IF('Rekapitulace stavby'!E20="","",'Rekapitulace stavby'!E20)</f>
        <v xml:space="preserve"> </v>
      </c>
      <c r="I28" s="25" t="s">
        <v>25</v>
      </c>
      <c r="J28" s="23" t="str">
        <f>IF('Rekapitulace stavby'!AN20="","",'Rekapitulace stavby'!AN20)</f>
        <v/>
      </c>
      <c r="L28" s="28"/>
    </row>
    <row r="29" spans="2:12" s="1" customFormat="1" ht="6.95" customHeight="1" x14ac:dyDescent="0.2">
      <c r="B29" s="28"/>
      <c r="L29" s="28"/>
    </row>
    <row r="30" spans="2:12" s="1" customFormat="1" ht="12" customHeight="1" x14ac:dyDescent="0.2">
      <c r="B30" s="28"/>
      <c r="D30" s="25" t="s">
        <v>32</v>
      </c>
      <c r="L30" s="28"/>
    </row>
    <row r="31" spans="2:12" s="7" customFormat="1" ht="95.25" customHeight="1" x14ac:dyDescent="0.2">
      <c r="B31" s="90"/>
      <c r="E31" s="303" t="s">
        <v>33</v>
      </c>
      <c r="F31" s="303"/>
      <c r="G31" s="303"/>
      <c r="H31" s="303"/>
      <c r="L31" s="90"/>
    </row>
    <row r="32" spans="2:12" s="1" customFormat="1" ht="6.95" customHeight="1" x14ac:dyDescent="0.2">
      <c r="B32" s="28"/>
      <c r="L32" s="28"/>
    </row>
    <row r="33" spans="2:12" s="1" customFormat="1" ht="6.95" customHeight="1" x14ac:dyDescent="0.2">
      <c r="B33" s="28"/>
      <c r="D33" s="49"/>
      <c r="E33" s="49"/>
      <c r="F33" s="49"/>
      <c r="G33" s="49"/>
      <c r="H33" s="49"/>
      <c r="I33" s="49"/>
      <c r="J33" s="49"/>
      <c r="K33" s="49"/>
      <c r="L33" s="28"/>
    </row>
    <row r="34" spans="2:12" s="1" customFormat="1" ht="25.35" customHeight="1" x14ac:dyDescent="0.2">
      <c r="B34" s="28"/>
      <c r="D34" s="91" t="s">
        <v>34</v>
      </c>
      <c r="J34" s="62">
        <f>ROUND(J125, 2)</f>
        <v>0</v>
      </c>
      <c r="L34" s="28"/>
    </row>
    <row r="35" spans="2:12" s="1" customFormat="1" ht="6.95" customHeight="1" x14ac:dyDescent="0.2">
      <c r="B35" s="28"/>
      <c r="D35" s="49"/>
      <c r="E35" s="49"/>
      <c r="F35" s="49"/>
      <c r="G35" s="49"/>
      <c r="H35" s="49"/>
      <c r="I35" s="49"/>
      <c r="J35" s="49"/>
      <c r="K35" s="49"/>
      <c r="L35" s="28"/>
    </row>
    <row r="36" spans="2:12" s="1" customFormat="1" ht="14.45" customHeight="1" x14ac:dyDescent="0.2">
      <c r="B36" s="28"/>
      <c r="F36" s="31" t="s">
        <v>36</v>
      </c>
      <c r="I36" s="31" t="s">
        <v>35</v>
      </c>
      <c r="J36" s="31" t="s">
        <v>37</v>
      </c>
      <c r="L36" s="28"/>
    </row>
    <row r="37" spans="2:12" s="1" customFormat="1" ht="14.45" customHeight="1" x14ac:dyDescent="0.2">
      <c r="B37" s="28"/>
      <c r="D37" s="51" t="s">
        <v>38</v>
      </c>
      <c r="E37" s="25" t="s">
        <v>39</v>
      </c>
      <c r="F37" s="81">
        <f>ROUND((SUM(BE125:BE127)),  2)</f>
        <v>0</v>
      </c>
      <c r="I37" s="92">
        <v>0.21</v>
      </c>
      <c r="J37" s="81">
        <f>ROUND(((SUM(BE125:BE127))*I37),  2)</f>
        <v>0</v>
      </c>
      <c r="L37" s="28"/>
    </row>
    <row r="38" spans="2:12" s="1" customFormat="1" ht="14.45" customHeight="1" x14ac:dyDescent="0.2">
      <c r="B38" s="28"/>
      <c r="E38" s="25" t="s">
        <v>40</v>
      </c>
      <c r="F38" s="81">
        <f>ROUND((SUM(BF125:BF127)),  2)</f>
        <v>0</v>
      </c>
      <c r="I38" s="92">
        <v>0.15</v>
      </c>
      <c r="J38" s="81">
        <f>ROUND(((SUM(BF125:BF127))*I38),  2)</f>
        <v>0</v>
      </c>
      <c r="L38" s="28"/>
    </row>
    <row r="39" spans="2:12" s="1" customFormat="1" ht="14.45" hidden="1" customHeight="1" x14ac:dyDescent="0.2">
      <c r="B39" s="28"/>
      <c r="E39" s="25" t="s">
        <v>41</v>
      </c>
      <c r="F39" s="81">
        <f>ROUND((SUM(BG125:BG127)),  2)</f>
        <v>0</v>
      </c>
      <c r="I39" s="92">
        <v>0.21</v>
      </c>
      <c r="J39" s="81">
        <f>0</f>
        <v>0</v>
      </c>
      <c r="L39" s="28"/>
    </row>
    <row r="40" spans="2:12" s="1" customFormat="1" ht="14.45" hidden="1" customHeight="1" x14ac:dyDescent="0.2">
      <c r="B40" s="28"/>
      <c r="E40" s="25" t="s">
        <v>42</v>
      </c>
      <c r="F40" s="81">
        <f>ROUND((SUM(BH125:BH127)),  2)</f>
        <v>0</v>
      </c>
      <c r="I40" s="92">
        <v>0.15</v>
      </c>
      <c r="J40" s="81">
        <f>0</f>
        <v>0</v>
      </c>
      <c r="L40" s="28"/>
    </row>
    <row r="41" spans="2:12" s="1" customFormat="1" ht="14.45" hidden="1" customHeight="1" x14ac:dyDescent="0.2">
      <c r="B41" s="28"/>
      <c r="E41" s="25" t="s">
        <v>43</v>
      </c>
      <c r="F41" s="81">
        <f>ROUND((SUM(BI125:BI127)),  2)</f>
        <v>0</v>
      </c>
      <c r="I41" s="92">
        <v>0</v>
      </c>
      <c r="J41" s="81">
        <f>0</f>
        <v>0</v>
      </c>
      <c r="L41" s="28"/>
    </row>
    <row r="42" spans="2:12" s="1" customFormat="1" ht="6.95" customHeight="1" x14ac:dyDescent="0.2">
      <c r="B42" s="28"/>
      <c r="L42" s="28"/>
    </row>
    <row r="43" spans="2:12" s="1" customFormat="1" ht="25.35" customHeight="1" x14ac:dyDescent="0.2">
      <c r="B43" s="28"/>
      <c r="C43" s="93"/>
      <c r="D43" s="94" t="s">
        <v>44</v>
      </c>
      <c r="E43" s="53"/>
      <c r="F43" s="53"/>
      <c r="G43" s="95" t="s">
        <v>45</v>
      </c>
      <c r="H43" s="96" t="s">
        <v>46</v>
      </c>
      <c r="I43" s="53"/>
      <c r="J43" s="97">
        <f>SUM(J34:J41)</f>
        <v>0</v>
      </c>
      <c r="K43" s="98"/>
      <c r="L43" s="28"/>
    </row>
    <row r="44" spans="2:12" s="1" customFormat="1" ht="14.45" customHeight="1" x14ac:dyDescent="0.2">
      <c r="B44" s="28"/>
      <c r="L44" s="28"/>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ht="14.45" customHeight="1" x14ac:dyDescent="0.2">
      <c r="B49" s="19"/>
      <c r="L49" s="19"/>
    </row>
    <row r="50" spans="2:12" s="1" customFormat="1" ht="14.45" customHeight="1" x14ac:dyDescent="0.2">
      <c r="B50" s="28"/>
      <c r="D50" s="37" t="s">
        <v>47</v>
      </c>
      <c r="E50" s="38"/>
      <c r="F50" s="38"/>
      <c r="G50" s="37" t="s">
        <v>48</v>
      </c>
      <c r="H50" s="38"/>
      <c r="I50" s="38"/>
      <c r="J50" s="38"/>
      <c r="K50" s="38"/>
      <c r="L50" s="28"/>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x14ac:dyDescent="0.2">
      <c r="B60" s="19"/>
      <c r="L60" s="19"/>
    </row>
    <row r="61" spans="2:12" s="1" customFormat="1" ht="12.75" x14ac:dyDescent="0.2">
      <c r="B61" s="28"/>
      <c r="D61" s="39" t="s">
        <v>49</v>
      </c>
      <c r="E61" s="30"/>
      <c r="F61" s="99" t="s">
        <v>50</v>
      </c>
      <c r="G61" s="39" t="s">
        <v>49</v>
      </c>
      <c r="H61" s="30"/>
      <c r="I61" s="30"/>
      <c r="J61" s="100" t="s">
        <v>50</v>
      </c>
      <c r="K61" s="30"/>
      <c r="L61" s="28"/>
    </row>
    <row r="62" spans="2:12" x14ac:dyDescent="0.2">
      <c r="B62" s="19"/>
      <c r="L62" s="19"/>
    </row>
    <row r="63" spans="2:12" x14ac:dyDescent="0.2">
      <c r="B63" s="19"/>
      <c r="L63" s="19"/>
    </row>
    <row r="64" spans="2:12" x14ac:dyDescent="0.2">
      <c r="B64" s="19"/>
      <c r="L64" s="19"/>
    </row>
    <row r="65" spans="2:12" s="1" customFormat="1" ht="12.75" x14ac:dyDescent="0.2">
      <c r="B65" s="28"/>
      <c r="D65" s="37" t="s">
        <v>51</v>
      </c>
      <c r="E65" s="38"/>
      <c r="F65" s="38"/>
      <c r="G65" s="37" t="s">
        <v>52</v>
      </c>
      <c r="H65" s="38"/>
      <c r="I65" s="38"/>
      <c r="J65" s="38"/>
      <c r="K65" s="38"/>
      <c r="L65" s="28"/>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x14ac:dyDescent="0.2">
      <c r="B75" s="19"/>
      <c r="L75" s="19"/>
    </row>
    <row r="76" spans="2:12" s="1" customFormat="1" ht="12.75" x14ac:dyDescent="0.2">
      <c r="B76" s="28"/>
      <c r="D76" s="39" t="s">
        <v>49</v>
      </c>
      <c r="E76" s="30"/>
      <c r="F76" s="99" t="s">
        <v>50</v>
      </c>
      <c r="G76" s="39" t="s">
        <v>49</v>
      </c>
      <c r="H76" s="30"/>
      <c r="I76" s="30"/>
      <c r="J76" s="100" t="s">
        <v>50</v>
      </c>
      <c r="K76" s="30"/>
      <c r="L76" s="28"/>
    </row>
    <row r="77" spans="2:12" s="1" customFormat="1" ht="14.45" customHeight="1" x14ac:dyDescent="0.2">
      <c r="B77" s="40"/>
      <c r="C77" s="41"/>
      <c r="D77" s="41"/>
      <c r="E77" s="41"/>
      <c r="F77" s="41"/>
      <c r="G77" s="41"/>
      <c r="H77" s="41"/>
      <c r="I77" s="41"/>
      <c r="J77" s="41"/>
      <c r="K77" s="41"/>
      <c r="L77" s="28"/>
    </row>
    <row r="81" spans="2:12" s="1" customFormat="1" ht="6.95" customHeight="1" x14ac:dyDescent="0.2">
      <c r="B81" s="42"/>
      <c r="C81" s="43"/>
      <c r="D81" s="43"/>
      <c r="E81" s="43"/>
      <c r="F81" s="43"/>
      <c r="G81" s="43"/>
      <c r="H81" s="43"/>
      <c r="I81" s="43"/>
      <c r="J81" s="43"/>
      <c r="K81" s="43"/>
      <c r="L81" s="28"/>
    </row>
    <row r="82" spans="2:12" s="1" customFormat="1" ht="24.95" customHeight="1" x14ac:dyDescent="0.2">
      <c r="B82" s="28"/>
      <c r="C82" s="20" t="s">
        <v>131</v>
      </c>
      <c r="L82" s="28"/>
    </row>
    <row r="83" spans="2:12" s="1" customFormat="1" ht="6.95" customHeight="1" x14ac:dyDescent="0.2">
      <c r="B83" s="28"/>
      <c r="L83" s="28"/>
    </row>
    <row r="84" spans="2:12" s="1" customFormat="1" ht="12" customHeight="1" x14ac:dyDescent="0.2">
      <c r="B84" s="28"/>
      <c r="C84" s="25" t="s">
        <v>14</v>
      </c>
      <c r="L84" s="28"/>
    </row>
    <row r="85" spans="2:12" s="1" customFormat="1" ht="16.5" customHeight="1" x14ac:dyDescent="0.2">
      <c r="B85" s="28"/>
      <c r="E85" s="340" t="str">
        <f>E7</f>
        <v>NOVÝ ZDROJ KYSLÍKU</v>
      </c>
      <c r="F85" s="341"/>
      <c r="G85" s="341"/>
      <c r="H85" s="341"/>
      <c r="L85" s="28"/>
    </row>
    <row r="86" spans="2:12" ht="12" customHeight="1" x14ac:dyDescent="0.2">
      <c r="B86" s="19"/>
      <c r="C86" s="25" t="s">
        <v>124</v>
      </c>
      <c r="L86" s="19"/>
    </row>
    <row r="87" spans="2:12" ht="16.5" customHeight="1" x14ac:dyDescent="0.2">
      <c r="B87" s="19"/>
      <c r="E87" s="340" t="s">
        <v>125</v>
      </c>
      <c r="F87" s="301"/>
      <c r="G87" s="301"/>
      <c r="H87" s="301"/>
      <c r="L87" s="19"/>
    </row>
    <row r="88" spans="2:12" ht="12" customHeight="1" x14ac:dyDescent="0.2">
      <c r="B88" s="19"/>
      <c r="C88" s="25" t="s">
        <v>126</v>
      </c>
      <c r="L88" s="19"/>
    </row>
    <row r="89" spans="2:12" s="1" customFormat="1" ht="16.5" customHeight="1" x14ac:dyDescent="0.2">
      <c r="B89" s="28"/>
      <c r="E89" s="325" t="s">
        <v>853</v>
      </c>
      <c r="F89" s="339"/>
      <c r="G89" s="339"/>
      <c r="H89" s="339"/>
      <c r="L89" s="28"/>
    </row>
    <row r="90" spans="2:12" s="1" customFormat="1" ht="12" customHeight="1" x14ac:dyDescent="0.2">
      <c r="B90" s="28"/>
      <c r="C90" s="25" t="s">
        <v>128</v>
      </c>
      <c r="L90" s="28"/>
    </row>
    <row r="91" spans="2:12" s="1" customFormat="1" ht="16.5" customHeight="1" x14ac:dyDescent="0.2">
      <c r="B91" s="28"/>
      <c r="E91" s="326" t="str">
        <f>E13</f>
        <v>D.1.4.3 - Vytápění a chlazení</v>
      </c>
      <c r="F91" s="339"/>
      <c r="G91" s="339"/>
      <c r="H91" s="339"/>
      <c r="L91" s="28"/>
    </row>
    <row r="92" spans="2:12" s="1" customFormat="1" ht="6.95" customHeight="1" x14ac:dyDescent="0.2">
      <c r="B92" s="28"/>
      <c r="L92" s="28"/>
    </row>
    <row r="93" spans="2:12" s="1" customFormat="1" ht="12" customHeight="1" x14ac:dyDescent="0.2">
      <c r="B93" s="28"/>
      <c r="C93" s="25" t="s">
        <v>18</v>
      </c>
      <c r="F93" s="23" t="str">
        <f>F16</f>
        <v xml:space="preserve"> </v>
      </c>
      <c r="I93" s="25" t="s">
        <v>20</v>
      </c>
      <c r="J93" s="48" t="str">
        <f>IF(J16="","",J16)</f>
        <v>14. 6. 2023</v>
      </c>
      <c r="L93" s="28"/>
    </row>
    <row r="94" spans="2:12" s="1" customFormat="1" ht="6.95" customHeight="1" x14ac:dyDescent="0.2">
      <c r="B94" s="28"/>
      <c r="L94" s="28"/>
    </row>
    <row r="95" spans="2:12" s="1" customFormat="1" ht="15.2" customHeight="1" x14ac:dyDescent="0.2">
      <c r="B95" s="28"/>
      <c r="C95" s="25" t="s">
        <v>22</v>
      </c>
      <c r="F95" s="23" t="str">
        <f>E19</f>
        <v>KRÁLOVÉHRADECKÝ KRAJ</v>
      </c>
      <c r="I95" s="25" t="s">
        <v>28</v>
      </c>
      <c r="J95" s="26" t="str">
        <f>E25</f>
        <v>KANIA a.s.</v>
      </c>
      <c r="L95" s="28"/>
    </row>
    <row r="96" spans="2:12" s="1" customFormat="1" ht="15.2" customHeight="1" x14ac:dyDescent="0.2">
      <c r="B96" s="28"/>
      <c r="C96" s="25" t="s">
        <v>26</v>
      </c>
      <c r="F96" s="23" t="str">
        <f>IF(E22="","",E22)</f>
        <v>Na základě výběrového řízení</v>
      </c>
      <c r="I96" s="25" t="s">
        <v>31</v>
      </c>
      <c r="J96" s="26" t="str">
        <f>E28</f>
        <v xml:space="preserve"> </v>
      </c>
      <c r="L96" s="28"/>
    </row>
    <row r="97" spans="2:47" s="1" customFormat="1" ht="10.35" customHeight="1" x14ac:dyDescent="0.2">
      <c r="B97" s="28"/>
      <c r="L97" s="28"/>
    </row>
    <row r="98" spans="2:47" s="1" customFormat="1" ht="29.25" customHeight="1" x14ac:dyDescent="0.2">
      <c r="B98" s="28"/>
      <c r="C98" s="101" t="s">
        <v>132</v>
      </c>
      <c r="D98" s="93"/>
      <c r="E98" s="93"/>
      <c r="F98" s="93"/>
      <c r="G98" s="93"/>
      <c r="H98" s="93"/>
      <c r="I98" s="93"/>
      <c r="J98" s="102" t="s">
        <v>133</v>
      </c>
      <c r="K98" s="93"/>
      <c r="L98" s="28"/>
    </row>
    <row r="99" spans="2:47" s="1" customFormat="1" ht="10.35" customHeight="1" x14ac:dyDescent="0.2">
      <c r="B99" s="28"/>
      <c r="L99" s="28"/>
    </row>
    <row r="100" spans="2:47" s="1" customFormat="1" ht="22.9" customHeight="1" x14ac:dyDescent="0.2">
      <c r="B100" s="28"/>
      <c r="C100" s="103" t="s">
        <v>134</v>
      </c>
      <c r="J100" s="62">
        <f>J125</f>
        <v>0</v>
      </c>
      <c r="L100" s="28"/>
      <c r="AU100" s="16" t="s">
        <v>135</v>
      </c>
    </row>
    <row r="101" spans="2:47" s="8" customFormat="1" ht="24.95" customHeight="1" x14ac:dyDescent="0.2">
      <c r="B101" s="104"/>
      <c r="D101" s="105" t="s">
        <v>1036</v>
      </c>
      <c r="E101" s="106"/>
      <c r="F101" s="106"/>
      <c r="G101" s="106"/>
      <c r="H101" s="106"/>
      <c r="I101" s="106"/>
      <c r="J101" s="107">
        <f>J126</f>
        <v>0</v>
      </c>
      <c r="L101" s="104"/>
    </row>
    <row r="102" spans="2:47" s="1" customFormat="1" ht="21.75" customHeight="1" x14ac:dyDescent="0.2">
      <c r="B102" s="28"/>
      <c r="L102" s="28"/>
    </row>
    <row r="103" spans="2:47" s="1" customFormat="1" ht="6.95" customHeight="1" x14ac:dyDescent="0.2">
      <c r="B103" s="40"/>
      <c r="C103" s="41"/>
      <c r="D103" s="41"/>
      <c r="E103" s="41"/>
      <c r="F103" s="41"/>
      <c r="G103" s="41"/>
      <c r="H103" s="41"/>
      <c r="I103" s="41"/>
      <c r="J103" s="41"/>
      <c r="K103" s="41"/>
      <c r="L103" s="28"/>
    </row>
    <row r="107" spans="2:47" s="1" customFormat="1" ht="6.95" customHeight="1" x14ac:dyDescent="0.2">
      <c r="B107" s="42"/>
      <c r="C107" s="43"/>
      <c r="D107" s="43"/>
      <c r="E107" s="43"/>
      <c r="F107" s="43"/>
      <c r="G107" s="43"/>
      <c r="H107" s="43"/>
      <c r="I107" s="43"/>
      <c r="J107" s="43"/>
      <c r="K107" s="43"/>
      <c r="L107" s="28"/>
    </row>
    <row r="108" spans="2:47" s="1" customFormat="1" ht="24.95" customHeight="1" x14ac:dyDescent="0.2">
      <c r="B108" s="28"/>
      <c r="C108" s="20" t="s">
        <v>142</v>
      </c>
      <c r="L108" s="28"/>
    </row>
    <row r="109" spans="2:47" s="1" customFormat="1" ht="6.95" customHeight="1" x14ac:dyDescent="0.2">
      <c r="B109" s="28"/>
      <c r="L109" s="28"/>
    </row>
    <row r="110" spans="2:47" s="1" customFormat="1" ht="12" customHeight="1" x14ac:dyDescent="0.2">
      <c r="B110" s="28"/>
      <c r="C110" s="25" t="s">
        <v>14</v>
      </c>
      <c r="L110" s="28"/>
    </row>
    <row r="111" spans="2:47" s="1" customFormat="1" ht="16.5" customHeight="1" x14ac:dyDescent="0.2">
      <c r="B111" s="28"/>
      <c r="E111" s="340" t="str">
        <f>E7</f>
        <v>NOVÝ ZDROJ KYSLÍKU</v>
      </c>
      <c r="F111" s="341"/>
      <c r="G111" s="341"/>
      <c r="H111" s="341"/>
      <c r="L111" s="28"/>
    </row>
    <row r="112" spans="2:47" ht="12" customHeight="1" x14ac:dyDescent="0.2">
      <c r="B112" s="19"/>
      <c r="C112" s="25" t="s">
        <v>124</v>
      </c>
      <c r="L112" s="19"/>
    </row>
    <row r="113" spans="2:65" ht="16.5" customHeight="1" x14ac:dyDescent="0.2">
      <c r="B113" s="19"/>
      <c r="E113" s="340" t="s">
        <v>125</v>
      </c>
      <c r="F113" s="301"/>
      <c r="G113" s="301"/>
      <c r="H113" s="301"/>
      <c r="L113" s="19"/>
    </row>
    <row r="114" spans="2:65" ht="12" customHeight="1" x14ac:dyDescent="0.2">
      <c r="B114" s="19"/>
      <c r="C114" s="25" t="s">
        <v>126</v>
      </c>
      <c r="L114" s="19"/>
    </row>
    <row r="115" spans="2:65" s="1" customFormat="1" ht="16.5" customHeight="1" x14ac:dyDescent="0.2">
      <c r="B115" s="28"/>
      <c r="E115" s="325" t="s">
        <v>853</v>
      </c>
      <c r="F115" s="339"/>
      <c r="G115" s="339"/>
      <c r="H115" s="339"/>
      <c r="L115" s="28"/>
    </row>
    <row r="116" spans="2:65" s="1" customFormat="1" ht="12" customHeight="1" x14ac:dyDescent="0.2">
      <c r="B116" s="28"/>
      <c r="C116" s="25" t="s">
        <v>128</v>
      </c>
      <c r="L116" s="28"/>
    </row>
    <row r="117" spans="2:65" s="1" customFormat="1" ht="16.5" customHeight="1" x14ac:dyDescent="0.2">
      <c r="B117" s="28"/>
      <c r="E117" s="326" t="str">
        <f>E13</f>
        <v>D.1.4.3 - Vytápění a chlazení</v>
      </c>
      <c r="F117" s="339"/>
      <c r="G117" s="339"/>
      <c r="H117" s="339"/>
      <c r="L117" s="28"/>
    </row>
    <row r="118" spans="2:65" s="1" customFormat="1" ht="6.95" customHeight="1" x14ac:dyDescent="0.2">
      <c r="B118" s="28"/>
      <c r="L118" s="28"/>
    </row>
    <row r="119" spans="2:65" s="1" customFormat="1" ht="12" customHeight="1" x14ac:dyDescent="0.2">
      <c r="B119" s="28"/>
      <c r="C119" s="25" t="s">
        <v>18</v>
      </c>
      <c r="F119" s="23" t="str">
        <f>F16</f>
        <v xml:space="preserve"> </v>
      </c>
      <c r="I119" s="25" t="s">
        <v>20</v>
      </c>
      <c r="J119" s="48" t="str">
        <f>IF(J16="","",J16)</f>
        <v>14. 6. 2023</v>
      </c>
      <c r="L119" s="28"/>
    </row>
    <row r="120" spans="2:65" s="1" customFormat="1" ht="6.95" customHeight="1" x14ac:dyDescent="0.2">
      <c r="B120" s="28"/>
      <c r="L120" s="28"/>
    </row>
    <row r="121" spans="2:65" s="1" customFormat="1" ht="15.2" customHeight="1" x14ac:dyDescent="0.2">
      <c r="B121" s="28"/>
      <c r="C121" s="25" t="s">
        <v>22</v>
      </c>
      <c r="F121" s="23" t="str">
        <f>E19</f>
        <v>KRÁLOVÉHRADECKÝ KRAJ</v>
      </c>
      <c r="I121" s="25" t="s">
        <v>28</v>
      </c>
      <c r="J121" s="26" t="str">
        <f>E25</f>
        <v>KANIA a.s.</v>
      </c>
      <c r="L121" s="28"/>
    </row>
    <row r="122" spans="2:65" s="1" customFormat="1" ht="15.2" customHeight="1" x14ac:dyDescent="0.2">
      <c r="B122" s="28"/>
      <c r="C122" s="25" t="s">
        <v>26</v>
      </c>
      <c r="F122" s="23" t="str">
        <f>IF(E22="","",E22)</f>
        <v>Na základě výběrového řízení</v>
      </c>
      <c r="I122" s="25" t="s">
        <v>31</v>
      </c>
      <c r="J122" s="26" t="str">
        <f>E28</f>
        <v xml:space="preserve"> </v>
      </c>
      <c r="L122" s="28"/>
    </row>
    <row r="123" spans="2:65" s="1" customFormat="1" ht="10.35" customHeight="1" x14ac:dyDescent="0.2">
      <c r="B123" s="28"/>
      <c r="L123" s="28"/>
    </row>
    <row r="124" spans="2:65" s="10" customFormat="1" ht="29.25" customHeight="1" x14ac:dyDescent="0.2">
      <c r="B124" s="112"/>
      <c r="C124" s="113" t="s">
        <v>143</v>
      </c>
      <c r="D124" s="114" t="s">
        <v>59</v>
      </c>
      <c r="E124" s="114" t="s">
        <v>55</v>
      </c>
      <c r="F124" s="114" t="s">
        <v>56</v>
      </c>
      <c r="G124" s="114" t="s">
        <v>144</v>
      </c>
      <c r="H124" s="114" t="s">
        <v>145</v>
      </c>
      <c r="I124" s="114" t="s">
        <v>146</v>
      </c>
      <c r="J124" s="114" t="s">
        <v>133</v>
      </c>
      <c r="K124" s="115" t="s">
        <v>147</v>
      </c>
      <c r="L124" s="112"/>
      <c r="M124" s="55" t="s">
        <v>1</v>
      </c>
      <c r="N124" s="56" t="s">
        <v>38</v>
      </c>
      <c r="O124" s="56" t="s">
        <v>148</v>
      </c>
      <c r="P124" s="56" t="s">
        <v>149</v>
      </c>
      <c r="Q124" s="56" t="s">
        <v>150</v>
      </c>
      <c r="R124" s="56" t="s">
        <v>151</v>
      </c>
      <c r="S124" s="56" t="s">
        <v>152</v>
      </c>
      <c r="T124" s="57" t="s">
        <v>153</v>
      </c>
    </row>
    <row r="125" spans="2:65" s="1" customFormat="1" ht="22.9" customHeight="1" x14ac:dyDescent="0.25">
      <c r="B125" s="28"/>
      <c r="C125" s="60" t="s">
        <v>154</v>
      </c>
      <c r="J125" s="116">
        <f>BK125</f>
        <v>0</v>
      </c>
      <c r="L125" s="28"/>
      <c r="M125" s="58"/>
      <c r="N125" s="49"/>
      <c r="O125" s="49"/>
      <c r="P125" s="117">
        <f>P126</f>
        <v>0</v>
      </c>
      <c r="Q125" s="49"/>
      <c r="R125" s="117">
        <f>R126</f>
        <v>0</v>
      </c>
      <c r="S125" s="49"/>
      <c r="T125" s="118">
        <f>T126</f>
        <v>0</v>
      </c>
      <c r="AT125" s="16" t="s">
        <v>73</v>
      </c>
      <c r="AU125" s="16" t="s">
        <v>135</v>
      </c>
      <c r="BK125" s="119">
        <f>BK126</f>
        <v>0</v>
      </c>
    </row>
    <row r="126" spans="2:65" s="11" customFormat="1" ht="25.9" customHeight="1" x14ac:dyDescent="0.2">
      <c r="B126" s="120"/>
      <c r="D126" s="121" t="s">
        <v>73</v>
      </c>
      <c r="E126" s="122" t="s">
        <v>835</v>
      </c>
      <c r="F126" s="122" t="s">
        <v>94</v>
      </c>
      <c r="J126" s="123">
        <f>BK126</f>
        <v>0</v>
      </c>
      <c r="L126" s="120"/>
      <c r="M126" s="124"/>
      <c r="P126" s="125">
        <f>P127</f>
        <v>0</v>
      </c>
      <c r="R126" s="125">
        <f>R127</f>
        <v>0</v>
      </c>
      <c r="T126" s="126">
        <f>T127</f>
        <v>0</v>
      </c>
      <c r="AR126" s="121" t="s">
        <v>165</v>
      </c>
      <c r="AT126" s="127" t="s">
        <v>73</v>
      </c>
      <c r="AU126" s="127" t="s">
        <v>74</v>
      </c>
      <c r="AY126" s="121" t="s">
        <v>157</v>
      </c>
      <c r="BK126" s="128">
        <f>BK127</f>
        <v>0</v>
      </c>
    </row>
    <row r="127" spans="2:65" s="1" customFormat="1" ht="16.5" customHeight="1" x14ac:dyDescent="0.2">
      <c r="B127" s="131"/>
      <c r="C127" s="132" t="s">
        <v>81</v>
      </c>
      <c r="D127" s="132" t="s">
        <v>160</v>
      </c>
      <c r="E127" s="133" t="s">
        <v>1037</v>
      </c>
      <c r="F127" s="134" t="s">
        <v>1038</v>
      </c>
      <c r="G127" s="135" t="s">
        <v>1</v>
      </c>
      <c r="H127" s="136">
        <v>0</v>
      </c>
      <c r="I127" s="137">
        <v>0</v>
      </c>
      <c r="J127" s="137">
        <f>ROUND(I127*H127,2)</f>
        <v>0</v>
      </c>
      <c r="K127" s="134" t="s">
        <v>1</v>
      </c>
      <c r="L127" s="28"/>
      <c r="M127" s="179" t="s">
        <v>1</v>
      </c>
      <c r="N127" s="180" t="s">
        <v>39</v>
      </c>
      <c r="O127" s="181">
        <v>0</v>
      </c>
      <c r="P127" s="181">
        <f>O127*H127</f>
        <v>0</v>
      </c>
      <c r="Q127" s="181">
        <v>0</v>
      </c>
      <c r="R127" s="181">
        <f>Q127*H127</f>
        <v>0</v>
      </c>
      <c r="S127" s="181">
        <v>0</v>
      </c>
      <c r="T127" s="182">
        <f>S127*H127</f>
        <v>0</v>
      </c>
      <c r="AR127" s="142" t="s">
        <v>839</v>
      </c>
      <c r="AT127" s="142" t="s">
        <v>160</v>
      </c>
      <c r="AU127" s="142" t="s">
        <v>81</v>
      </c>
      <c r="AY127" s="16" t="s">
        <v>157</v>
      </c>
      <c r="BE127" s="143">
        <f>IF(N127="základní",J127,0)</f>
        <v>0</v>
      </c>
      <c r="BF127" s="143">
        <f>IF(N127="snížená",J127,0)</f>
        <v>0</v>
      </c>
      <c r="BG127" s="143">
        <f>IF(N127="zákl. přenesená",J127,0)</f>
        <v>0</v>
      </c>
      <c r="BH127" s="143">
        <f>IF(N127="sníž. přenesená",J127,0)</f>
        <v>0</v>
      </c>
      <c r="BI127" s="143">
        <f>IF(N127="nulová",J127,0)</f>
        <v>0</v>
      </c>
      <c r="BJ127" s="16" t="s">
        <v>81</v>
      </c>
      <c r="BK127" s="143">
        <f>ROUND(I127*H127,2)</f>
        <v>0</v>
      </c>
      <c r="BL127" s="16" t="s">
        <v>839</v>
      </c>
      <c r="BM127" s="142" t="s">
        <v>1039</v>
      </c>
    </row>
    <row r="128" spans="2:65" s="1" customFormat="1" ht="6.95" customHeight="1" x14ac:dyDescent="0.2">
      <c r="B128" s="40"/>
      <c r="C128" s="41"/>
      <c r="D128" s="41"/>
      <c r="E128" s="41"/>
      <c r="F128" s="41"/>
      <c r="G128" s="41"/>
      <c r="H128" s="41"/>
      <c r="I128" s="41"/>
      <c r="J128" s="41"/>
      <c r="K128" s="41"/>
      <c r="L128" s="28"/>
    </row>
  </sheetData>
  <autoFilter ref="C124:K127" xr:uid="{00000000-0009-0000-0000-000005000000}"/>
  <mergeCells count="14">
    <mergeCell ref="E115:H115"/>
    <mergeCell ref="E113:H113"/>
    <mergeCell ref="E117:H117"/>
    <mergeCell ref="L2:V2"/>
    <mergeCell ref="E85:H85"/>
    <mergeCell ref="E89:H89"/>
    <mergeCell ref="E87:H87"/>
    <mergeCell ref="E91:H91"/>
    <mergeCell ref="E111:H111"/>
    <mergeCell ref="E7:H7"/>
    <mergeCell ref="E11:H11"/>
    <mergeCell ref="E9:H9"/>
    <mergeCell ref="E13:H13"/>
    <mergeCell ref="E31:H31"/>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71"/>
  <sheetViews>
    <sheetView showGridLines="0" topLeftCell="A118" workbookViewId="0">
      <selection activeCell="I133" sqref="I133"/>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14" t="s">
        <v>5</v>
      </c>
      <c r="M2" s="301"/>
      <c r="N2" s="301"/>
      <c r="O2" s="301"/>
      <c r="P2" s="301"/>
      <c r="Q2" s="301"/>
      <c r="R2" s="301"/>
      <c r="S2" s="301"/>
      <c r="T2" s="301"/>
      <c r="U2" s="301"/>
      <c r="V2" s="301"/>
      <c r="AT2" s="16" t="s">
        <v>107</v>
      </c>
    </row>
    <row r="3" spans="2:46" ht="6.95" customHeight="1" x14ac:dyDescent="0.2">
      <c r="B3" s="17"/>
      <c r="C3" s="18"/>
      <c r="D3" s="18"/>
      <c r="E3" s="18"/>
      <c r="F3" s="18"/>
      <c r="G3" s="18"/>
      <c r="H3" s="18"/>
      <c r="I3" s="18"/>
      <c r="J3" s="18"/>
      <c r="K3" s="18"/>
      <c r="L3" s="19"/>
      <c r="AT3" s="16" t="s">
        <v>83</v>
      </c>
    </row>
    <row r="4" spans="2:46" ht="24.95" customHeight="1" x14ac:dyDescent="0.2">
      <c r="B4" s="19"/>
      <c r="D4" s="20" t="s">
        <v>123</v>
      </c>
      <c r="L4" s="19"/>
      <c r="M4" s="89" t="s">
        <v>10</v>
      </c>
      <c r="AT4" s="16" t="s">
        <v>3</v>
      </c>
    </row>
    <row r="5" spans="2:46" ht="6.95" customHeight="1" x14ac:dyDescent="0.2">
      <c r="B5" s="19"/>
      <c r="L5" s="19"/>
    </row>
    <row r="6" spans="2:46" ht="12" customHeight="1" x14ac:dyDescent="0.2">
      <c r="B6" s="19"/>
      <c r="D6" s="25" t="s">
        <v>14</v>
      </c>
      <c r="L6" s="19"/>
    </row>
    <row r="7" spans="2:46" ht="16.5" customHeight="1" x14ac:dyDescent="0.2">
      <c r="B7" s="19"/>
      <c r="E7" s="340" t="str">
        <f>'Rekapitulace stavby'!K6</f>
        <v>NOVÝ ZDROJ KYSLÍKU</v>
      </c>
      <c r="F7" s="341"/>
      <c r="G7" s="341"/>
      <c r="H7" s="341"/>
      <c r="L7" s="19"/>
    </row>
    <row r="8" spans="2:46" ht="12.75" x14ac:dyDescent="0.2">
      <c r="B8" s="19"/>
      <c r="D8" s="25" t="s">
        <v>124</v>
      </c>
      <c r="L8" s="19"/>
    </row>
    <row r="9" spans="2:46" ht="16.5" customHeight="1" x14ac:dyDescent="0.2">
      <c r="B9" s="19"/>
      <c r="E9" s="340" t="s">
        <v>125</v>
      </c>
      <c r="F9" s="301"/>
      <c r="G9" s="301"/>
      <c r="H9" s="301"/>
      <c r="L9" s="19"/>
    </row>
    <row r="10" spans="2:46" ht="12" customHeight="1" x14ac:dyDescent="0.2">
      <c r="B10" s="19"/>
      <c r="D10" s="25" t="s">
        <v>126</v>
      </c>
      <c r="L10" s="19"/>
    </row>
    <row r="11" spans="2:46" s="1" customFormat="1" ht="16.5" customHeight="1" x14ac:dyDescent="0.2">
      <c r="B11" s="28"/>
      <c r="E11" s="325" t="s">
        <v>853</v>
      </c>
      <c r="F11" s="339"/>
      <c r="G11" s="339"/>
      <c r="H11" s="339"/>
      <c r="L11" s="28"/>
    </row>
    <row r="12" spans="2:46" s="1" customFormat="1" ht="12" customHeight="1" x14ac:dyDescent="0.2">
      <c r="B12" s="28"/>
      <c r="D12" s="25" t="s">
        <v>128</v>
      </c>
      <c r="L12" s="28"/>
    </row>
    <row r="13" spans="2:46" s="1" customFormat="1" ht="16.5" customHeight="1" x14ac:dyDescent="0.2">
      <c r="B13" s="28"/>
      <c r="E13" s="326" t="s">
        <v>1040</v>
      </c>
      <c r="F13" s="339"/>
      <c r="G13" s="339"/>
      <c r="H13" s="339"/>
      <c r="L13" s="28"/>
    </row>
    <row r="14" spans="2:46" s="1" customFormat="1" x14ac:dyDescent="0.2">
      <c r="B14" s="28"/>
      <c r="L14" s="28"/>
    </row>
    <row r="15" spans="2:46" s="1" customFormat="1" ht="12" customHeight="1" x14ac:dyDescent="0.2">
      <c r="B15" s="28"/>
      <c r="D15" s="25" t="s">
        <v>16</v>
      </c>
      <c r="F15" s="23" t="s">
        <v>1</v>
      </c>
      <c r="I15" s="25" t="s">
        <v>17</v>
      </c>
      <c r="J15" s="23" t="s">
        <v>1</v>
      </c>
      <c r="L15" s="28"/>
    </row>
    <row r="16" spans="2:46" s="1" customFormat="1" ht="12" customHeight="1" x14ac:dyDescent="0.2">
      <c r="B16" s="28"/>
      <c r="D16" s="25" t="s">
        <v>18</v>
      </c>
      <c r="F16" s="23" t="s">
        <v>19</v>
      </c>
      <c r="I16" s="25" t="s">
        <v>20</v>
      </c>
      <c r="J16" s="48" t="str">
        <f>'Rekapitulace stavby'!AN8</f>
        <v>14. 6. 2023</v>
      </c>
      <c r="L16" s="28"/>
    </row>
    <row r="17" spans="2:12" s="1" customFormat="1" ht="10.9" customHeight="1" x14ac:dyDescent="0.2">
      <c r="B17" s="28"/>
      <c r="L17" s="28"/>
    </row>
    <row r="18" spans="2:12" s="1" customFormat="1" ht="12" customHeight="1" x14ac:dyDescent="0.2">
      <c r="B18" s="28"/>
      <c r="D18" s="25" t="s">
        <v>22</v>
      </c>
      <c r="I18" s="25" t="s">
        <v>23</v>
      </c>
      <c r="J18" s="23" t="str">
        <f>IF('Rekapitulace stavby'!AN10="","",'Rekapitulace stavby'!AN10)</f>
        <v/>
      </c>
      <c r="L18" s="28"/>
    </row>
    <row r="19" spans="2:12" s="1" customFormat="1" ht="18" customHeight="1" x14ac:dyDescent="0.2">
      <c r="B19" s="28"/>
      <c r="E19" s="23" t="str">
        <f>IF('Rekapitulace stavby'!E11="","",'Rekapitulace stavby'!E11)</f>
        <v>KRÁLOVÉHRADECKÝ KRAJ</v>
      </c>
      <c r="I19" s="25" t="s">
        <v>25</v>
      </c>
      <c r="J19" s="23" t="str">
        <f>IF('Rekapitulace stavby'!AN11="","",'Rekapitulace stavby'!AN11)</f>
        <v/>
      </c>
      <c r="L19" s="28"/>
    </row>
    <row r="20" spans="2:12" s="1" customFormat="1" ht="6.95" customHeight="1" x14ac:dyDescent="0.2">
      <c r="B20" s="28"/>
      <c r="L20" s="28"/>
    </row>
    <row r="21" spans="2:12" s="1" customFormat="1" ht="12" customHeight="1" x14ac:dyDescent="0.2">
      <c r="B21" s="28"/>
      <c r="D21" s="25" t="s">
        <v>26</v>
      </c>
      <c r="I21" s="25" t="s">
        <v>23</v>
      </c>
      <c r="J21" s="23" t="str">
        <f>'Rekapitulace stavby'!AN13</f>
        <v/>
      </c>
      <c r="L21" s="28"/>
    </row>
    <row r="22" spans="2:12" s="1" customFormat="1" ht="18" customHeight="1" x14ac:dyDescent="0.2">
      <c r="B22" s="28"/>
      <c r="E22" s="300" t="str">
        <f>'Rekapitulace stavby'!E14</f>
        <v>Na základě výběrového řízení</v>
      </c>
      <c r="F22" s="300"/>
      <c r="G22" s="300"/>
      <c r="H22" s="300"/>
      <c r="I22" s="25" t="s">
        <v>25</v>
      </c>
      <c r="J22" s="23" t="str">
        <f>'Rekapitulace stavby'!AN14</f>
        <v/>
      </c>
      <c r="L22" s="28"/>
    </row>
    <row r="23" spans="2:12" s="1" customFormat="1" ht="6.95" customHeight="1" x14ac:dyDescent="0.2">
      <c r="B23" s="28"/>
      <c r="L23" s="28"/>
    </row>
    <row r="24" spans="2:12" s="1" customFormat="1" ht="12" customHeight="1" x14ac:dyDescent="0.2">
      <c r="B24" s="28"/>
      <c r="D24" s="25" t="s">
        <v>28</v>
      </c>
      <c r="I24" s="25" t="s">
        <v>23</v>
      </c>
      <c r="J24" s="23" t="str">
        <f>IF('Rekapitulace stavby'!AN16="","",'Rekapitulace stavby'!AN16)</f>
        <v/>
      </c>
      <c r="L24" s="28"/>
    </row>
    <row r="25" spans="2:12" s="1" customFormat="1" ht="18" customHeight="1" x14ac:dyDescent="0.2">
      <c r="B25" s="28"/>
      <c r="E25" s="23" t="str">
        <f>IF('Rekapitulace stavby'!E17="","",'Rekapitulace stavby'!E17)</f>
        <v>KANIA a.s.</v>
      </c>
      <c r="I25" s="25" t="s">
        <v>25</v>
      </c>
      <c r="J25" s="23" t="str">
        <f>IF('Rekapitulace stavby'!AN17="","",'Rekapitulace stavby'!AN17)</f>
        <v/>
      </c>
      <c r="L25" s="28"/>
    </row>
    <row r="26" spans="2:12" s="1" customFormat="1" ht="6.95" customHeight="1" x14ac:dyDescent="0.2">
      <c r="B26" s="28"/>
      <c r="L26" s="28"/>
    </row>
    <row r="27" spans="2:12" s="1" customFormat="1" ht="12" customHeight="1" x14ac:dyDescent="0.2">
      <c r="B27" s="28"/>
      <c r="D27" s="25" t="s">
        <v>31</v>
      </c>
      <c r="I27" s="25" t="s">
        <v>23</v>
      </c>
      <c r="J27" s="23" t="str">
        <f>IF('Rekapitulace stavby'!AN19="","",'Rekapitulace stavby'!AN19)</f>
        <v/>
      </c>
      <c r="L27" s="28"/>
    </row>
    <row r="28" spans="2:12" s="1" customFormat="1" ht="18" customHeight="1" x14ac:dyDescent="0.2">
      <c r="B28" s="28"/>
      <c r="E28" s="23" t="str">
        <f>IF('Rekapitulace stavby'!E20="","",'Rekapitulace stavby'!E20)</f>
        <v xml:space="preserve"> </v>
      </c>
      <c r="I28" s="25" t="s">
        <v>25</v>
      </c>
      <c r="J28" s="23" t="str">
        <f>IF('Rekapitulace stavby'!AN20="","",'Rekapitulace stavby'!AN20)</f>
        <v/>
      </c>
      <c r="L28" s="28"/>
    </row>
    <row r="29" spans="2:12" s="1" customFormat="1" ht="6.95" customHeight="1" x14ac:dyDescent="0.2">
      <c r="B29" s="28"/>
      <c r="L29" s="28"/>
    </row>
    <row r="30" spans="2:12" s="1" customFormat="1" ht="12" customHeight="1" x14ac:dyDescent="0.2">
      <c r="B30" s="28"/>
      <c r="D30" s="25" t="s">
        <v>32</v>
      </c>
      <c r="L30" s="28"/>
    </row>
    <row r="31" spans="2:12" s="7" customFormat="1" ht="119.25" customHeight="1" x14ac:dyDescent="0.2">
      <c r="B31" s="90"/>
      <c r="E31" s="303" t="s">
        <v>1041</v>
      </c>
      <c r="F31" s="303"/>
      <c r="G31" s="303"/>
      <c r="H31" s="303"/>
      <c r="L31" s="90"/>
    </row>
    <row r="32" spans="2:12" s="1" customFormat="1" ht="6.95" customHeight="1" x14ac:dyDescent="0.2">
      <c r="B32" s="28"/>
      <c r="L32" s="28"/>
    </row>
    <row r="33" spans="2:12" s="1" customFormat="1" ht="6.95" customHeight="1" x14ac:dyDescent="0.2">
      <c r="B33" s="28"/>
      <c r="D33" s="49"/>
      <c r="E33" s="49"/>
      <c r="F33" s="49"/>
      <c r="G33" s="49"/>
      <c r="H33" s="49"/>
      <c r="I33" s="49"/>
      <c r="J33" s="49"/>
      <c r="K33" s="49"/>
      <c r="L33" s="28"/>
    </row>
    <row r="34" spans="2:12" s="1" customFormat="1" ht="25.35" customHeight="1" x14ac:dyDescent="0.2">
      <c r="B34" s="28"/>
      <c r="D34" s="91" t="s">
        <v>34</v>
      </c>
      <c r="J34" s="62">
        <f>ROUND(J131, 2)</f>
        <v>0</v>
      </c>
      <c r="L34" s="28"/>
    </row>
    <row r="35" spans="2:12" s="1" customFormat="1" ht="6.95" customHeight="1" x14ac:dyDescent="0.2">
      <c r="B35" s="28"/>
      <c r="D35" s="49"/>
      <c r="E35" s="49"/>
      <c r="F35" s="49"/>
      <c r="G35" s="49"/>
      <c r="H35" s="49"/>
      <c r="I35" s="49"/>
      <c r="J35" s="49"/>
      <c r="K35" s="49"/>
      <c r="L35" s="28"/>
    </row>
    <row r="36" spans="2:12" s="1" customFormat="1" ht="14.45" customHeight="1" x14ac:dyDescent="0.2">
      <c r="B36" s="28"/>
      <c r="F36" s="31" t="s">
        <v>36</v>
      </c>
      <c r="I36" s="31" t="s">
        <v>35</v>
      </c>
      <c r="J36" s="31" t="s">
        <v>37</v>
      </c>
      <c r="L36" s="28"/>
    </row>
    <row r="37" spans="2:12" s="1" customFormat="1" ht="14.45" customHeight="1" x14ac:dyDescent="0.2">
      <c r="B37" s="28"/>
      <c r="D37" s="51" t="s">
        <v>38</v>
      </c>
      <c r="E37" s="25" t="s">
        <v>39</v>
      </c>
      <c r="F37" s="81">
        <f>ROUND((SUM(BE131:BE170)),  2)</f>
        <v>0</v>
      </c>
      <c r="I37" s="92">
        <v>0.21</v>
      </c>
      <c r="J37" s="81">
        <f>ROUND(((SUM(BE131:BE170))*I37),  2)</f>
        <v>0</v>
      </c>
      <c r="L37" s="28"/>
    </row>
    <row r="38" spans="2:12" s="1" customFormat="1" ht="14.45" customHeight="1" x14ac:dyDescent="0.2">
      <c r="B38" s="28"/>
      <c r="E38" s="25" t="s">
        <v>40</v>
      </c>
      <c r="F38" s="81">
        <f>ROUND((SUM(BF131:BF170)),  2)</f>
        <v>0</v>
      </c>
      <c r="I38" s="92">
        <v>0.15</v>
      </c>
      <c r="J38" s="81">
        <f>ROUND(((SUM(BF131:BF170))*I38),  2)</f>
        <v>0</v>
      </c>
      <c r="L38" s="28"/>
    </row>
    <row r="39" spans="2:12" s="1" customFormat="1" ht="14.45" hidden="1" customHeight="1" x14ac:dyDescent="0.2">
      <c r="B39" s="28"/>
      <c r="E39" s="25" t="s">
        <v>41</v>
      </c>
      <c r="F39" s="81">
        <f>ROUND((SUM(BG131:BG170)),  2)</f>
        <v>0</v>
      </c>
      <c r="I39" s="92">
        <v>0.21</v>
      </c>
      <c r="J39" s="81">
        <f>0</f>
        <v>0</v>
      </c>
      <c r="L39" s="28"/>
    </row>
    <row r="40" spans="2:12" s="1" customFormat="1" ht="14.45" hidden="1" customHeight="1" x14ac:dyDescent="0.2">
      <c r="B40" s="28"/>
      <c r="E40" s="25" t="s">
        <v>42</v>
      </c>
      <c r="F40" s="81">
        <f>ROUND((SUM(BH131:BH170)),  2)</f>
        <v>0</v>
      </c>
      <c r="I40" s="92">
        <v>0.15</v>
      </c>
      <c r="J40" s="81">
        <f>0</f>
        <v>0</v>
      </c>
      <c r="L40" s="28"/>
    </row>
    <row r="41" spans="2:12" s="1" customFormat="1" ht="14.45" hidden="1" customHeight="1" x14ac:dyDescent="0.2">
      <c r="B41" s="28"/>
      <c r="E41" s="25" t="s">
        <v>43</v>
      </c>
      <c r="F41" s="81">
        <f>ROUND((SUM(BI131:BI170)),  2)</f>
        <v>0</v>
      </c>
      <c r="I41" s="92">
        <v>0</v>
      </c>
      <c r="J41" s="81">
        <f>0</f>
        <v>0</v>
      </c>
      <c r="L41" s="28"/>
    </row>
    <row r="42" spans="2:12" s="1" customFormat="1" ht="6.95" customHeight="1" x14ac:dyDescent="0.2">
      <c r="B42" s="28"/>
      <c r="L42" s="28"/>
    </row>
    <row r="43" spans="2:12" s="1" customFormat="1" ht="25.35" customHeight="1" x14ac:dyDescent="0.2">
      <c r="B43" s="28"/>
      <c r="C43" s="93"/>
      <c r="D43" s="94" t="s">
        <v>44</v>
      </c>
      <c r="E43" s="53"/>
      <c r="F43" s="53"/>
      <c r="G43" s="95" t="s">
        <v>45</v>
      </c>
      <c r="H43" s="96" t="s">
        <v>46</v>
      </c>
      <c r="I43" s="53"/>
      <c r="J43" s="97">
        <f>SUM(J34:J41)</f>
        <v>0</v>
      </c>
      <c r="K43" s="98"/>
      <c r="L43" s="28"/>
    </row>
    <row r="44" spans="2:12" s="1" customFormat="1" ht="14.45" customHeight="1" x14ac:dyDescent="0.2">
      <c r="B44" s="28"/>
      <c r="L44" s="28"/>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ht="14.45" customHeight="1" x14ac:dyDescent="0.2">
      <c r="B49" s="19"/>
      <c r="L49" s="19"/>
    </row>
    <row r="50" spans="2:12" s="1" customFormat="1" ht="14.45" customHeight="1" x14ac:dyDescent="0.2">
      <c r="B50" s="28"/>
      <c r="D50" s="37" t="s">
        <v>47</v>
      </c>
      <c r="E50" s="38"/>
      <c r="F50" s="38"/>
      <c r="G50" s="37" t="s">
        <v>48</v>
      </c>
      <c r="H50" s="38"/>
      <c r="I50" s="38"/>
      <c r="J50" s="38"/>
      <c r="K50" s="38"/>
      <c r="L50" s="28"/>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x14ac:dyDescent="0.2">
      <c r="B60" s="19"/>
      <c r="L60" s="19"/>
    </row>
    <row r="61" spans="2:12" s="1" customFormat="1" ht="12.75" x14ac:dyDescent="0.2">
      <c r="B61" s="28"/>
      <c r="D61" s="39" t="s">
        <v>49</v>
      </c>
      <c r="E61" s="30"/>
      <c r="F61" s="99" t="s">
        <v>50</v>
      </c>
      <c r="G61" s="39" t="s">
        <v>49</v>
      </c>
      <c r="H61" s="30"/>
      <c r="I61" s="30"/>
      <c r="J61" s="100" t="s">
        <v>50</v>
      </c>
      <c r="K61" s="30"/>
      <c r="L61" s="28"/>
    </row>
    <row r="62" spans="2:12" x14ac:dyDescent="0.2">
      <c r="B62" s="19"/>
      <c r="L62" s="19"/>
    </row>
    <row r="63" spans="2:12" x14ac:dyDescent="0.2">
      <c r="B63" s="19"/>
      <c r="L63" s="19"/>
    </row>
    <row r="64" spans="2:12" x14ac:dyDescent="0.2">
      <c r="B64" s="19"/>
      <c r="L64" s="19"/>
    </row>
    <row r="65" spans="2:12" s="1" customFormat="1" ht="12.75" x14ac:dyDescent="0.2">
      <c r="B65" s="28"/>
      <c r="D65" s="37" t="s">
        <v>51</v>
      </c>
      <c r="E65" s="38"/>
      <c r="F65" s="38"/>
      <c r="G65" s="37" t="s">
        <v>52</v>
      </c>
      <c r="H65" s="38"/>
      <c r="I65" s="38"/>
      <c r="J65" s="38"/>
      <c r="K65" s="38"/>
      <c r="L65" s="28"/>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x14ac:dyDescent="0.2">
      <c r="B75" s="19"/>
      <c r="L75" s="19"/>
    </row>
    <row r="76" spans="2:12" s="1" customFormat="1" ht="12.75" x14ac:dyDescent="0.2">
      <c r="B76" s="28"/>
      <c r="D76" s="39" t="s">
        <v>49</v>
      </c>
      <c r="E76" s="30"/>
      <c r="F76" s="99" t="s">
        <v>50</v>
      </c>
      <c r="G76" s="39" t="s">
        <v>49</v>
      </c>
      <c r="H76" s="30"/>
      <c r="I76" s="30"/>
      <c r="J76" s="100" t="s">
        <v>50</v>
      </c>
      <c r="K76" s="30"/>
      <c r="L76" s="28"/>
    </row>
    <row r="77" spans="2:12" s="1" customFormat="1" ht="14.45" customHeight="1" x14ac:dyDescent="0.2">
      <c r="B77" s="40"/>
      <c r="C77" s="41"/>
      <c r="D77" s="41"/>
      <c r="E77" s="41"/>
      <c r="F77" s="41"/>
      <c r="G77" s="41"/>
      <c r="H77" s="41"/>
      <c r="I77" s="41"/>
      <c r="J77" s="41"/>
      <c r="K77" s="41"/>
      <c r="L77" s="28"/>
    </row>
    <row r="81" spans="2:12" s="1" customFormat="1" ht="6.95" customHeight="1" x14ac:dyDescent="0.2">
      <c r="B81" s="42"/>
      <c r="C81" s="43"/>
      <c r="D81" s="43"/>
      <c r="E81" s="43"/>
      <c r="F81" s="43"/>
      <c r="G81" s="43"/>
      <c r="H81" s="43"/>
      <c r="I81" s="43"/>
      <c r="J81" s="43"/>
      <c r="K81" s="43"/>
      <c r="L81" s="28"/>
    </row>
    <row r="82" spans="2:12" s="1" customFormat="1" ht="24.95" customHeight="1" x14ac:dyDescent="0.2">
      <c r="B82" s="28"/>
      <c r="C82" s="20" t="s">
        <v>131</v>
      </c>
      <c r="L82" s="28"/>
    </row>
    <row r="83" spans="2:12" s="1" customFormat="1" ht="6.95" customHeight="1" x14ac:dyDescent="0.2">
      <c r="B83" s="28"/>
      <c r="L83" s="28"/>
    </row>
    <row r="84" spans="2:12" s="1" customFormat="1" ht="12" customHeight="1" x14ac:dyDescent="0.2">
      <c r="B84" s="28"/>
      <c r="C84" s="25" t="s">
        <v>14</v>
      </c>
      <c r="L84" s="28"/>
    </row>
    <row r="85" spans="2:12" s="1" customFormat="1" ht="16.5" customHeight="1" x14ac:dyDescent="0.2">
      <c r="B85" s="28"/>
      <c r="E85" s="340" t="str">
        <f>E7</f>
        <v>NOVÝ ZDROJ KYSLÍKU</v>
      </c>
      <c r="F85" s="341"/>
      <c r="G85" s="341"/>
      <c r="H85" s="341"/>
      <c r="L85" s="28"/>
    </row>
    <row r="86" spans="2:12" ht="12" customHeight="1" x14ac:dyDescent="0.2">
      <c r="B86" s="19"/>
      <c r="C86" s="25" t="s">
        <v>124</v>
      </c>
      <c r="L86" s="19"/>
    </row>
    <row r="87" spans="2:12" ht="16.5" customHeight="1" x14ac:dyDescent="0.2">
      <c r="B87" s="19"/>
      <c r="E87" s="340" t="s">
        <v>125</v>
      </c>
      <c r="F87" s="301"/>
      <c r="G87" s="301"/>
      <c r="H87" s="301"/>
      <c r="L87" s="19"/>
    </row>
    <row r="88" spans="2:12" ht="12" customHeight="1" x14ac:dyDescent="0.2">
      <c r="B88" s="19"/>
      <c r="C88" s="25" t="s">
        <v>126</v>
      </c>
      <c r="L88" s="19"/>
    </row>
    <row r="89" spans="2:12" s="1" customFormat="1" ht="16.5" customHeight="1" x14ac:dyDescent="0.2">
      <c r="B89" s="28"/>
      <c r="E89" s="325" t="s">
        <v>853</v>
      </c>
      <c r="F89" s="339"/>
      <c r="G89" s="339"/>
      <c r="H89" s="339"/>
      <c r="L89" s="28"/>
    </row>
    <row r="90" spans="2:12" s="1" customFormat="1" ht="12" customHeight="1" x14ac:dyDescent="0.2">
      <c r="B90" s="28"/>
      <c r="C90" s="25" t="s">
        <v>128</v>
      </c>
      <c r="L90" s="28"/>
    </row>
    <row r="91" spans="2:12" s="1" customFormat="1" ht="16.5" customHeight="1" x14ac:dyDescent="0.2">
      <c r="B91" s="28"/>
      <c r="E91" s="326" t="str">
        <f>E13</f>
        <v>D.1.4.5 - Silnoproudá elektrotechnika</v>
      </c>
      <c r="F91" s="339"/>
      <c r="G91" s="339"/>
      <c r="H91" s="339"/>
      <c r="L91" s="28"/>
    </row>
    <row r="92" spans="2:12" s="1" customFormat="1" ht="6.95" customHeight="1" x14ac:dyDescent="0.2">
      <c r="B92" s="28"/>
      <c r="L92" s="28"/>
    </row>
    <row r="93" spans="2:12" s="1" customFormat="1" ht="12" customHeight="1" x14ac:dyDescent="0.2">
      <c r="B93" s="28"/>
      <c r="C93" s="25" t="s">
        <v>18</v>
      </c>
      <c r="F93" s="23" t="str">
        <f>F16</f>
        <v xml:space="preserve"> </v>
      </c>
      <c r="I93" s="25" t="s">
        <v>20</v>
      </c>
      <c r="J93" s="48" t="str">
        <f>IF(J16="","",J16)</f>
        <v>14. 6. 2023</v>
      </c>
      <c r="L93" s="28"/>
    </row>
    <row r="94" spans="2:12" s="1" customFormat="1" ht="6.95" customHeight="1" x14ac:dyDescent="0.2">
      <c r="B94" s="28"/>
      <c r="L94" s="28"/>
    </row>
    <row r="95" spans="2:12" s="1" customFormat="1" ht="15.2" customHeight="1" x14ac:dyDescent="0.2">
      <c r="B95" s="28"/>
      <c r="C95" s="25" t="s">
        <v>22</v>
      </c>
      <c r="F95" s="23" t="str">
        <f>E19</f>
        <v>KRÁLOVÉHRADECKÝ KRAJ</v>
      </c>
      <c r="I95" s="25" t="s">
        <v>28</v>
      </c>
      <c r="J95" s="26" t="str">
        <f>E25</f>
        <v>KANIA a.s.</v>
      </c>
      <c r="L95" s="28"/>
    </row>
    <row r="96" spans="2:12" s="1" customFormat="1" ht="15.2" customHeight="1" x14ac:dyDescent="0.2">
      <c r="B96" s="28"/>
      <c r="C96" s="25" t="s">
        <v>26</v>
      </c>
      <c r="F96" s="23" t="str">
        <f>IF(E22="","",E22)</f>
        <v>Na základě výběrového řízení</v>
      </c>
      <c r="I96" s="25" t="s">
        <v>31</v>
      </c>
      <c r="J96" s="26" t="str">
        <f>E28</f>
        <v xml:space="preserve"> </v>
      </c>
      <c r="L96" s="28"/>
    </row>
    <row r="97" spans="2:47" s="1" customFormat="1" ht="10.35" customHeight="1" x14ac:dyDescent="0.2">
      <c r="B97" s="28"/>
      <c r="L97" s="28"/>
    </row>
    <row r="98" spans="2:47" s="1" customFormat="1" ht="29.25" customHeight="1" x14ac:dyDescent="0.2">
      <c r="B98" s="28"/>
      <c r="C98" s="101" t="s">
        <v>132</v>
      </c>
      <c r="D98" s="93"/>
      <c r="E98" s="93"/>
      <c r="F98" s="93"/>
      <c r="G98" s="93"/>
      <c r="H98" s="93"/>
      <c r="I98" s="93"/>
      <c r="J98" s="102" t="s">
        <v>133</v>
      </c>
      <c r="K98" s="93"/>
      <c r="L98" s="28"/>
    </row>
    <row r="99" spans="2:47" s="1" customFormat="1" ht="10.35" customHeight="1" x14ac:dyDescent="0.2">
      <c r="B99" s="28"/>
      <c r="L99" s="28"/>
    </row>
    <row r="100" spans="2:47" s="1" customFormat="1" ht="22.9" customHeight="1" x14ac:dyDescent="0.2">
      <c r="B100" s="28"/>
      <c r="C100" s="103" t="s">
        <v>134</v>
      </c>
      <c r="J100" s="62">
        <f>J131</f>
        <v>0</v>
      </c>
      <c r="L100" s="28"/>
      <c r="AU100" s="16" t="s">
        <v>135</v>
      </c>
    </row>
    <row r="101" spans="2:47" s="8" customFormat="1" ht="24.95" customHeight="1" x14ac:dyDescent="0.2">
      <c r="B101" s="104"/>
      <c r="D101" s="105" t="s">
        <v>1042</v>
      </c>
      <c r="E101" s="106"/>
      <c r="F101" s="106"/>
      <c r="G101" s="106"/>
      <c r="H101" s="106"/>
      <c r="I101" s="106"/>
      <c r="J101" s="107">
        <f>J132</f>
        <v>0</v>
      </c>
      <c r="L101" s="104"/>
    </row>
    <row r="102" spans="2:47" s="8" customFormat="1" ht="24.95" customHeight="1" x14ac:dyDescent="0.2">
      <c r="B102" s="104"/>
      <c r="D102" s="105" t="s">
        <v>1043</v>
      </c>
      <c r="E102" s="106"/>
      <c r="F102" s="106"/>
      <c r="G102" s="106"/>
      <c r="H102" s="106"/>
      <c r="I102" s="106"/>
      <c r="J102" s="107">
        <f>J136</f>
        <v>0</v>
      </c>
      <c r="L102" s="104"/>
    </row>
    <row r="103" spans="2:47" s="8" customFormat="1" ht="24.95" customHeight="1" x14ac:dyDescent="0.2">
      <c r="B103" s="104"/>
      <c r="D103" s="105" t="s">
        <v>1044</v>
      </c>
      <c r="E103" s="106"/>
      <c r="F103" s="106"/>
      <c r="G103" s="106"/>
      <c r="H103" s="106"/>
      <c r="I103" s="106"/>
      <c r="J103" s="107">
        <f>J140</f>
        <v>0</v>
      </c>
      <c r="L103" s="104"/>
    </row>
    <row r="104" spans="2:47" s="8" customFormat="1" ht="24.95" customHeight="1" x14ac:dyDescent="0.2">
      <c r="B104" s="104"/>
      <c r="D104" s="105" t="s">
        <v>1045</v>
      </c>
      <c r="E104" s="106"/>
      <c r="F104" s="106"/>
      <c r="G104" s="106"/>
      <c r="H104" s="106"/>
      <c r="I104" s="106"/>
      <c r="J104" s="107">
        <f>J150</f>
        <v>0</v>
      </c>
      <c r="L104" s="104"/>
    </row>
    <row r="105" spans="2:47" s="8" customFormat="1" ht="24.95" customHeight="1" x14ac:dyDescent="0.2">
      <c r="B105" s="104"/>
      <c r="D105" s="105" t="s">
        <v>1046</v>
      </c>
      <c r="E105" s="106"/>
      <c r="F105" s="106"/>
      <c r="G105" s="106"/>
      <c r="H105" s="106"/>
      <c r="I105" s="106"/>
      <c r="J105" s="107">
        <f>J161</f>
        <v>0</v>
      </c>
      <c r="L105" s="104"/>
    </row>
    <row r="106" spans="2:47" s="8" customFormat="1" ht="24.95" customHeight="1" x14ac:dyDescent="0.2">
      <c r="B106" s="104"/>
      <c r="D106" s="105" t="s">
        <v>1047</v>
      </c>
      <c r="E106" s="106"/>
      <c r="F106" s="106"/>
      <c r="G106" s="106"/>
      <c r="H106" s="106"/>
      <c r="I106" s="106"/>
      <c r="J106" s="107">
        <f>J163</f>
        <v>0</v>
      </c>
      <c r="L106" s="104"/>
    </row>
    <row r="107" spans="2:47" s="8" customFormat="1" ht="24.95" customHeight="1" x14ac:dyDescent="0.2">
      <c r="B107" s="104"/>
      <c r="D107" s="105" t="s">
        <v>1048</v>
      </c>
      <c r="E107" s="106"/>
      <c r="F107" s="106"/>
      <c r="G107" s="106"/>
      <c r="H107" s="106"/>
      <c r="I107" s="106"/>
      <c r="J107" s="107">
        <f>J168</f>
        <v>0</v>
      </c>
      <c r="L107" s="104"/>
    </row>
    <row r="108" spans="2:47" s="1" customFormat="1" ht="21.75" customHeight="1" x14ac:dyDescent="0.2">
      <c r="B108" s="28"/>
      <c r="L108" s="28"/>
    </row>
    <row r="109" spans="2:47" s="1" customFormat="1" ht="6.95" customHeight="1" x14ac:dyDescent="0.2">
      <c r="B109" s="40"/>
      <c r="C109" s="41"/>
      <c r="D109" s="41"/>
      <c r="E109" s="41"/>
      <c r="F109" s="41"/>
      <c r="G109" s="41"/>
      <c r="H109" s="41"/>
      <c r="I109" s="41"/>
      <c r="J109" s="41"/>
      <c r="K109" s="41"/>
      <c r="L109" s="28"/>
    </row>
    <row r="113" spans="2:12" s="1" customFormat="1" ht="6.95" customHeight="1" x14ac:dyDescent="0.2">
      <c r="B113" s="42"/>
      <c r="C113" s="43"/>
      <c r="D113" s="43"/>
      <c r="E113" s="43"/>
      <c r="F113" s="43"/>
      <c r="G113" s="43"/>
      <c r="H113" s="43"/>
      <c r="I113" s="43"/>
      <c r="J113" s="43"/>
      <c r="K113" s="43"/>
      <c r="L113" s="28"/>
    </row>
    <row r="114" spans="2:12" s="1" customFormat="1" ht="24.95" customHeight="1" x14ac:dyDescent="0.2">
      <c r="B114" s="28"/>
      <c r="C114" s="20" t="s">
        <v>142</v>
      </c>
      <c r="L114" s="28"/>
    </row>
    <row r="115" spans="2:12" s="1" customFormat="1" ht="6.95" customHeight="1" x14ac:dyDescent="0.2">
      <c r="B115" s="28"/>
      <c r="L115" s="28"/>
    </row>
    <row r="116" spans="2:12" s="1" customFormat="1" ht="12" customHeight="1" x14ac:dyDescent="0.2">
      <c r="B116" s="28"/>
      <c r="C116" s="25" t="s">
        <v>14</v>
      </c>
      <c r="L116" s="28"/>
    </row>
    <row r="117" spans="2:12" s="1" customFormat="1" ht="16.5" customHeight="1" x14ac:dyDescent="0.2">
      <c r="B117" s="28"/>
      <c r="E117" s="340" t="str">
        <f>E7</f>
        <v>NOVÝ ZDROJ KYSLÍKU</v>
      </c>
      <c r="F117" s="341"/>
      <c r="G117" s="341"/>
      <c r="H117" s="341"/>
      <c r="L117" s="28"/>
    </row>
    <row r="118" spans="2:12" ht="12" customHeight="1" x14ac:dyDescent="0.2">
      <c r="B118" s="19"/>
      <c r="C118" s="25" t="s">
        <v>124</v>
      </c>
      <c r="L118" s="19"/>
    </row>
    <row r="119" spans="2:12" ht="16.5" customHeight="1" x14ac:dyDescent="0.2">
      <c r="B119" s="19"/>
      <c r="E119" s="340" t="s">
        <v>125</v>
      </c>
      <c r="F119" s="301"/>
      <c r="G119" s="301"/>
      <c r="H119" s="301"/>
      <c r="L119" s="19"/>
    </row>
    <row r="120" spans="2:12" ht="12" customHeight="1" x14ac:dyDescent="0.2">
      <c r="B120" s="19"/>
      <c r="C120" s="25" t="s">
        <v>126</v>
      </c>
      <c r="L120" s="19"/>
    </row>
    <row r="121" spans="2:12" s="1" customFormat="1" ht="16.5" customHeight="1" x14ac:dyDescent="0.2">
      <c r="B121" s="28"/>
      <c r="E121" s="325" t="s">
        <v>853</v>
      </c>
      <c r="F121" s="339"/>
      <c r="G121" s="339"/>
      <c r="H121" s="339"/>
      <c r="L121" s="28"/>
    </row>
    <row r="122" spans="2:12" s="1" customFormat="1" ht="12" customHeight="1" x14ac:dyDescent="0.2">
      <c r="B122" s="28"/>
      <c r="C122" s="25" t="s">
        <v>128</v>
      </c>
      <c r="L122" s="28"/>
    </row>
    <row r="123" spans="2:12" s="1" customFormat="1" ht="16.5" customHeight="1" x14ac:dyDescent="0.2">
      <c r="B123" s="28"/>
      <c r="E123" s="326" t="str">
        <f>E13</f>
        <v>D.1.4.5 - Silnoproudá elektrotechnika</v>
      </c>
      <c r="F123" s="339"/>
      <c r="G123" s="339"/>
      <c r="H123" s="339"/>
      <c r="L123" s="28"/>
    </row>
    <row r="124" spans="2:12" s="1" customFormat="1" ht="6.95" customHeight="1" x14ac:dyDescent="0.2">
      <c r="B124" s="28"/>
      <c r="L124" s="28"/>
    </row>
    <row r="125" spans="2:12" s="1" customFormat="1" ht="12" customHeight="1" x14ac:dyDescent="0.2">
      <c r="B125" s="28"/>
      <c r="C125" s="25" t="s">
        <v>18</v>
      </c>
      <c r="F125" s="23" t="str">
        <f>F16</f>
        <v xml:space="preserve"> </v>
      </c>
      <c r="I125" s="25" t="s">
        <v>20</v>
      </c>
      <c r="J125" s="48" t="str">
        <f>IF(J16="","",J16)</f>
        <v>14. 6. 2023</v>
      </c>
      <c r="L125" s="28"/>
    </row>
    <row r="126" spans="2:12" s="1" customFormat="1" ht="6.95" customHeight="1" x14ac:dyDescent="0.2">
      <c r="B126" s="28"/>
      <c r="L126" s="28"/>
    </row>
    <row r="127" spans="2:12" s="1" customFormat="1" ht="15.2" customHeight="1" x14ac:dyDescent="0.2">
      <c r="B127" s="28"/>
      <c r="C127" s="25" t="s">
        <v>22</v>
      </c>
      <c r="F127" s="23" t="str">
        <f>E19</f>
        <v>KRÁLOVÉHRADECKÝ KRAJ</v>
      </c>
      <c r="I127" s="25" t="s">
        <v>28</v>
      </c>
      <c r="J127" s="26" t="str">
        <f>E25</f>
        <v>KANIA a.s.</v>
      </c>
      <c r="L127" s="28"/>
    </row>
    <row r="128" spans="2:12" s="1" customFormat="1" ht="15.2" customHeight="1" x14ac:dyDescent="0.2">
      <c r="B128" s="28"/>
      <c r="C128" s="25" t="s">
        <v>26</v>
      </c>
      <c r="F128" s="23" t="str">
        <f>IF(E22="","",E22)</f>
        <v>Na základě výběrového řízení</v>
      </c>
      <c r="I128" s="25" t="s">
        <v>31</v>
      </c>
      <c r="J128" s="26" t="str">
        <f>E28</f>
        <v xml:space="preserve"> </v>
      </c>
      <c r="L128" s="28"/>
    </row>
    <row r="129" spans="2:65" s="1" customFormat="1" ht="10.35" customHeight="1" x14ac:dyDescent="0.2">
      <c r="B129" s="28"/>
      <c r="L129" s="28"/>
    </row>
    <row r="130" spans="2:65" s="10" customFormat="1" ht="29.25" customHeight="1" x14ac:dyDescent="0.2">
      <c r="B130" s="112"/>
      <c r="C130" s="113" t="s">
        <v>143</v>
      </c>
      <c r="D130" s="114" t="s">
        <v>59</v>
      </c>
      <c r="E130" s="114" t="s">
        <v>55</v>
      </c>
      <c r="F130" s="114" t="s">
        <v>56</v>
      </c>
      <c r="G130" s="114" t="s">
        <v>144</v>
      </c>
      <c r="H130" s="114" t="s">
        <v>145</v>
      </c>
      <c r="I130" s="114" t="s">
        <v>146</v>
      </c>
      <c r="J130" s="114" t="s">
        <v>133</v>
      </c>
      <c r="K130" s="115" t="s">
        <v>147</v>
      </c>
      <c r="L130" s="112"/>
      <c r="M130" s="55" t="s">
        <v>1</v>
      </c>
      <c r="N130" s="56" t="s">
        <v>38</v>
      </c>
      <c r="O130" s="56" t="s">
        <v>148</v>
      </c>
      <c r="P130" s="56" t="s">
        <v>149</v>
      </c>
      <c r="Q130" s="56" t="s">
        <v>150</v>
      </c>
      <c r="R130" s="56" t="s">
        <v>151</v>
      </c>
      <c r="S130" s="56" t="s">
        <v>152</v>
      </c>
      <c r="T130" s="57" t="s">
        <v>153</v>
      </c>
    </row>
    <row r="131" spans="2:65" s="1" customFormat="1" ht="22.9" customHeight="1" x14ac:dyDescent="0.25">
      <c r="B131" s="28"/>
      <c r="C131" s="60" t="s">
        <v>154</v>
      </c>
      <c r="J131" s="116">
        <f>BK131</f>
        <v>0</v>
      </c>
      <c r="L131" s="28"/>
      <c r="M131" s="58"/>
      <c r="N131" s="49"/>
      <c r="O131" s="49"/>
      <c r="P131" s="117">
        <f>P132+P136+P140+P150+P161+P163+P168</f>
        <v>0</v>
      </c>
      <c r="Q131" s="49"/>
      <c r="R131" s="117">
        <f>R132+R136+R140+R150+R161+R163+R168</f>
        <v>0</v>
      </c>
      <c r="S131" s="49"/>
      <c r="T131" s="118">
        <f>T132+T136+T140+T150+T161+T163+T168</f>
        <v>0</v>
      </c>
      <c r="AT131" s="16" t="s">
        <v>73</v>
      </c>
      <c r="AU131" s="16" t="s">
        <v>135</v>
      </c>
      <c r="BK131" s="119">
        <f>BK132+BK136+BK140+BK150+BK161+BK163+BK168</f>
        <v>0</v>
      </c>
    </row>
    <row r="132" spans="2:65" s="11" customFormat="1" ht="25.9" customHeight="1" x14ac:dyDescent="0.2">
      <c r="B132" s="120"/>
      <c r="D132" s="121" t="s">
        <v>73</v>
      </c>
      <c r="E132" s="122" t="s">
        <v>1049</v>
      </c>
      <c r="F132" s="122" t="s">
        <v>1050</v>
      </c>
      <c r="J132" s="123">
        <f>BK132</f>
        <v>0</v>
      </c>
      <c r="L132" s="120"/>
      <c r="M132" s="124"/>
      <c r="P132" s="125">
        <f>SUM(P133:P135)</f>
        <v>0</v>
      </c>
      <c r="R132" s="125">
        <f>SUM(R133:R135)</f>
        <v>0</v>
      </c>
      <c r="T132" s="126">
        <f>SUM(T133:T135)</f>
        <v>0</v>
      </c>
      <c r="AR132" s="121" t="s">
        <v>81</v>
      </c>
      <c r="AT132" s="127" t="s">
        <v>73</v>
      </c>
      <c r="AU132" s="127" t="s">
        <v>74</v>
      </c>
      <c r="AY132" s="121" t="s">
        <v>157</v>
      </c>
      <c r="BK132" s="128">
        <f>SUM(BK133:BK135)</f>
        <v>0</v>
      </c>
    </row>
    <row r="133" spans="2:65" s="1" customFormat="1" ht="24.2" customHeight="1" x14ac:dyDescent="0.2">
      <c r="B133" s="131"/>
      <c r="C133" s="132" t="s">
        <v>81</v>
      </c>
      <c r="D133" s="132" t="s">
        <v>160</v>
      </c>
      <c r="E133" s="133" t="s">
        <v>1051</v>
      </c>
      <c r="F133" s="134" t="s">
        <v>1052</v>
      </c>
      <c r="G133" s="135" t="s">
        <v>799</v>
      </c>
      <c r="H133" s="136">
        <v>5</v>
      </c>
      <c r="I133" s="261"/>
      <c r="J133" s="137">
        <f>ROUND(I133*H133,2)</f>
        <v>0</v>
      </c>
      <c r="K133" s="134" t="s">
        <v>164</v>
      </c>
      <c r="L133" s="28"/>
      <c r="M133" s="138" t="s">
        <v>1</v>
      </c>
      <c r="N133" s="139" t="s">
        <v>39</v>
      </c>
      <c r="O133" s="140">
        <v>0</v>
      </c>
      <c r="P133" s="140">
        <f>O133*H133</f>
        <v>0</v>
      </c>
      <c r="Q133" s="140">
        <v>0</v>
      </c>
      <c r="R133" s="140">
        <f>Q133*H133</f>
        <v>0</v>
      </c>
      <c r="S133" s="140">
        <v>0</v>
      </c>
      <c r="T133" s="141">
        <f>S133*H133</f>
        <v>0</v>
      </c>
      <c r="X133" s="143"/>
      <c r="AR133" s="142" t="s">
        <v>165</v>
      </c>
      <c r="AT133" s="142" t="s">
        <v>160</v>
      </c>
      <c r="AU133" s="142" t="s">
        <v>81</v>
      </c>
      <c r="AY133" s="16" t="s">
        <v>157</v>
      </c>
      <c r="BE133" s="143">
        <f>IF(N133="základní",J133,0)</f>
        <v>0</v>
      </c>
      <c r="BF133" s="143">
        <f>IF(N133="snížená",J133,0)</f>
        <v>0</v>
      </c>
      <c r="BG133" s="143">
        <f>IF(N133="zákl. přenesená",J133,0)</f>
        <v>0</v>
      </c>
      <c r="BH133" s="143">
        <f>IF(N133="sníž. přenesená",J133,0)</f>
        <v>0</v>
      </c>
      <c r="BI133" s="143">
        <f>IF(N133="nulová",J133,0)</f>
        <v>0</v>
      </c>
      <c r="BJ133" s="16" t="s">
        <v>81</v>
      </c>
      <c r="BK133" s="143">
        <f>ROUND(I133*H133,2)</f>
        <v>0</v>
      </c>
      <c r="BL133" s="16" t="s">
        <v>165</v>
      </c>
      <c r="BM133" s="142" t="s">
        <v>83</v>
      </c>
    </row>
    <row r="134" spans="2:65" s="1" customFormat="1" ht="24.2" customHeight="1" x14ac:dyDescent="0.2">
      <c r="B134" s="131"/>
      <c r="C134" s="132" t="s">
        <v>83</v>
      </c>
      <c r="D134" s="132" t="s">
        <v>160</v>
      </c>
      <c r="E134" s="133" t="s">
        <v>1053</v>
      </c>
      <c r="F134" s="134" t="s">
        <v>1054</v>
      </c>
      <c r="G134" s="135" t="s">
        <v>799</v>
      </c>
      <c r="H134" s="136">
        <v>1</v>
      </c>
      <c r="I134" s="261"/>
      <c r="J134" s="137">
        <f>ROUND(I134*H134,2)</f>
        <v>0</v>
      </c>
      <c r="K134" s="134" t="s">
        <v>164</v>
      </c>
      <c r="L134" s="28"/>
      <c r="M134" s="138" t="s">
        <v>1</v>
      </c>
      <c r="N134" s="139" t="s">
        <v>39</v>
      </c>
      <c r="O134" s="140">
        <v>0</v>
      </c>
      <c r="P134" s="140">
        <f>O134*H134</f>
        <v>0</v>
      </c>
      <c r="Q134" s="140">
        <v>0</v>
      </c>
      <c r="R134" s="140">
        <f>Q134*H134</f>
        <v>0</v>
      </c>
      <c r="S134" s="140">
        <v>0</v>
      </c>
      <c r="T134" s="141">
        <f>S134*H134</f>
        <v>0</v>
      </c>
      <c r="X134" s="143"/>
      <c r="AR134" s="142" t="s">
        <v>165</v>
      </c>
      <c r="AT134" s="142" t="s">
        <v>160</v>
      </c>
      <c r="AU134" s="142" t="s">
        <v>81</v>
      </c>
      <c r="AY134" s="16" t="s">
        <v>157</v>
      </c>
      <c r="BE134" s="143">
        <f>IF(N134="základní",J134,0)</f>
        <v>0</v>
      </c>
      <c r="BF134" s="143">
        <f>IF(N134="snížená",J134,0)</f>
        <v>0</v>
      </c>
      <c r="BG134" s="143">
        <f>IF(N134="zákl. přenesená",J134,0)</f>
        <v>0</v>
      </c>
      <c r="BH134" s="143">
        <f>IF(N134="sníž. přenesená",J134,0)</f>
        <v>0</v>
      </c>
      <c r="BI134" s="143">
        <f>IF(N134="nulová",J134,0)</f>
        <v>0</v>
      </c>
      <c r="BJ134" s="16" t="s">
        <v>81</v>
      </c>
      <c r="BK134" s="143">
        <f>ROUND(I134*H134,2)</f>
        <v>0</v>
      </c>
      <c r="BL134" s="16" t="s">
        <v>165</v>
      </c>
      <c r="BM134" s="142" t="s">
        <v>165</v>
      </c>
    </row>
    <row r="135" spans="2:65" s="1" customFormat="1" ht="21.75" customHeight="1" x14ac:dyDescent="0.2">
      <c r="B135" s="131"/>
      <c r="C135" s="132" t="s">
        <v>90</v>
      </c>
      <c r="D135" s="132" t="s">
        <v>160</v>
      </c>
      <c r="E135" s="133" t="s">
        <v>1055</v>
      </c>
      <c r="F135" s="134" t="s">
        <v>1056</v>
      </c>
      <c r="G135" s="135" t="s">
        <v>799</v>
      </c>
      <c r="H135" s="136">
        <v>1</v>
      </c>
      <c r="I135" s="261"/>
      <c r="J135" s="137">
        <f>ROUND(I135*H135,2)</f>
        <v>0</v>
      </c>
      <c r="K135" s="134" t="s">
        <v>164</v>
      </c>
      <c r="L135" s="28"/>
      <c r="M135" s="138" t="s">
        <v>1</v>
      </c>
      <c r="N135" s="139" t="s">
        <v>39</v>
      </c>
      <c r="O135" s="140">
        <v>0</v>
      </c>
      <c r="P135" s="140">
        <f>O135*H135</f>
        <v>0</v>
      </c>
      <c r="Q135" s="140">
        <v>0</v>
      </c>
      <c r="R135" s="140">
        <f>Q135*H135</f>
        <v>0</v>
      </c>
      <c r="S135" s="140">
        <v>0</v>
      </c>
      <c r="T135" s="141">
        <f>S135*H135</f>
        <v>0</v>
      </c>
      <c r="X135" s="143"/>
      <c r="AR135" s="142" t="s">
        <v>165</v>
      </c>
      <c r="AT135" s="142" t="s">
        <v>160</v>
      </c>
      <c r="AU135" s="142" t="s">
        <v>81</v>
      </c>
      <c r="AY135" s="16" t="s">
        <v>157</v>
      </c>
      <c r="BE135" s="143">
        <f>IF(N135="základní",J135,0)</f>
        <v>0</v>
      </c>
      <c r="BF135" s="143">
        <f>IF(N135="snížená",J135,0)</f>
        <v>0</v>
      </c>
      <c r="BG135" s="143">
        <f>IF(N135="zákl. přenesená",J135,0)</f>
        <v>0</v>
      </c>
      <c r="BH135" s="143">
        <f>IF(N135="sníž. přenesená",J135,0)</f>
        <v>0</v>
      </c>
      <c r="BI135" s="143">
        <f>IF(N135="nulová",J135,0)</f>
        <v>0</v>
      </c>
      <c r="BJ135" s="16" t="s">
        <v>81</v>
      </c>
      <c r="BK135" s="143">
        <f>ROUND(I135*H135,2)</f>
        <v>0</v>
      </c>
      <c r="BL135" s="16" t="s">
        <v>165</v>
      </c>
      <c r="BM135" s="142" t="s">
        <v>194</v>
      </c>
    </row>
    <row r="136" spans="2:65" s="11" customFormat="1" ht="25.9" customHeight="1" x14ac:dyDescent="0.2">
      <c r="B136" s="120"/>
      <c r="D136" s="121" t="s">
        <v>73</v>
      </c>
      <c r="E136" s="122" t="s">
        <v>1057</v>
      </c>
      <c r="F136" s="122" t="s">
        <v>1058</v>
      </c>
      <c r="J136" s="123">
        <f>BK136</f>
        <v>0</v>
      </c>
      <c r="L136" s="120"/>
      <c r="M136" s="124"/>
      <c r="P136" s="125">
        <f>SUM(P137:P139)</f>
        <v>0</v>
      </c>
      <c r="R136" s="125">
        <f>SUM(R137:R139)</f>
        <v>0</v>
      </c>
      <c r="T136" s="126">
        <f>SUM(T137:T139)</f>
        <v>0</v>
      </c>
      <c r="AR136" s="121" t="s">
        <v>81</v>
      </c>
      <c r="AT136" s="127" t="s">
        <v>73</v>
      </c>
      <c r="AU136" s="127" t="s">
        <v>74</v>
      </c>
      <c r="AY136" s="121" t="s">
        <v>157</v>
      </c>
      <c r="BK136" s="128">
        <f>SUM(BK137:BK139)</f>
        <v>0</v>
      </c>
    </row>
    <row r="137" spans="2:65" s="1" customFormat="1" ht="16.5" customHeight="1" x14ac:dyDescent="0.2">
      <c r="B137" s="131"/>
      <c r="C137" s="132" t="s">
        <v>165</v>
      </c>
      <c r="D137" s="132" t="s">
        <v>160</v>
      </c>
      <c r="E137" s="133" t="s">
        <v>1059</v>
      </c>
      <c r="F137" s="134" t="s">
        <v>1060</v>
      </c>
      <c r="G137" s="135" t="s">
        <v>799</v>
      </c>
      <c r="H137" s="136">
        <v>1</v>
      </c>
      <c r="I137" s="261"/>
      <c r="J137" s="137">
        <f>ROUND(I137*H137,2)</f>
        <v>0</v>
      </c>
      <c r="K137" s="134" t="s">
        <v>164</v>
      </c>
      <c r="L137" s="28"/>
      <c r="M137" s="138" t="s">
        <v>1</v>
      </c>
      <c r="N137" s="139" t="s">
        <v>39</v>
      </c>
      <c r="O137" s="140">
        <v>0</v>
      </c>
      <c r="P137" s="140">
        <f>O137*H137</f>
        <v>0</v>
      </c>
      <c r="Q137" s="140">
        <v>0</v>
      </c>
      <c r="R137" s="140">
        <f>Q137*H137</f>
        <v>0</v>
      </c>
      <c r="S137" s="140">
        <v>0</v>
      </c>
      <c r="T137" s="141">
        <f>S137*H137</f>
        <v>0</v>
      </c>
      <c r="AR137" s="142" t="s">
        <v>165</v>
      </c>
      <c r="AT137" s="142" t="s">
        <v>160</v>
      </c>
      <c r="AU137" s="142" t="s">
        <v>81</v>
      </c>
      <c r="AY137" s="16" t="s">
        <v>157</v>
      </c>
      <c r="BE137" s="143">
        <f>IF(N137="základní",J137,0)</f>
        <v>0</v>
      </c>
      <c r="BF137" s="143">
        <f>IF(N137="snížená",J137,0)</f>
        <v>0</v>
      </c>
      <c r="BG137" s="143">
        <f>IF(N137="zákl. přenesená",J137,0)</f>
        <v>0</v>
      </c>
      <c r="BH137" s="143">
        <f>IF(N137="sníž. přenesená",J137,0)</f>
        <v>0</v>
      </c>
      <c r="BI137" s="143">
        <f>IF(N137="nulová",J137,0)</f>
        <v>0</v>
      </c>
      <c r="BJ137" s="16" t="s">
        <v>81</v>
      </c>
      <c r="BK137" s="143">
        <f>ROUND(I137*H137,2)</f>
        <v>0</v>
      </c>
      <c r="BL137" s="16" t="s">
        <v>165</v>
      </c>
      <c r="BM137" s="142" t="s">
        <v>158</v>
      </c>
    </row>
    <row r="138" spans="2:65" s="1" customFormat="1" ht="16.5" customHeight="1" x14ac:dyDescent="0.2">
      <c r="B138" s="131"/>
      <c r="C138" s="132" t="s">
        <v>186</v>
      </c>
      <c r="D138" s="132" t="s">
        <v>160</v>
      </c>
      <c r="E138" s="133" t="s">
        <v>1061</v>
      </c>
      <c r="F138" s="134" t="s">
        <v>1062</v>
      </c>
      <c r="G138" s="135" t="s">
        <v>799</v>
      </c>
      <c r="H138" s="136">
        <v>1</v>
      </c>
      <c r="I138" s="261"/>
      <c r="J138" s="137">
        <f>ROUND(I138*H138,2)</f>
        <v>0</v>
      </c>
      <c r="K138" s="134" t="s">
        <v>164</v>
      </c>
      <c r="L138" s="28"/>
      <c r="M138" s="138" t="s">
        <v>1</v>
      </c>
      <c r="N138" s="139" t="s">
        <v>39</v>
      </c>
      <c r="O138" s="140">
        <v>0</v>
      </c>
      <c r="P138" s="140">
        <f>O138*H138</f>
        <v>0</v>
      </c>
      <c r="Q138" s="140">
        <v>0</v>
      </c>
      <c r="R138" s="140">
        <f>Q138*H138</f>
        <v>0</v>
      </c>
      <c r="S138" s="140">
        <v>0</v>
      </c>
      <c r="T138" s="141">
        <f>S138*H138</f>
        <v>0</v>
      </c>
      <c r="AR138" s="142" t="s">
        <v>165</v>
      </c>
      <c r="AT138" s="142" t="s">
        <v>160</v>
      </c>
      <c r="AU138" s="142" t="s">
        <v>81</v>
      </c>
      <c r="AY138" s="16" t="s">
        <v>157</v>
      </c>
      <c r="BE138" s="143">
        <f>IF(N138="základní",J138,0)</f>
        <v>0</v>
      </c>
      <c r="BF138" s="143">
        <f>IF(N138="snížená",J138,0)</f>
        <v>0</v>
      </c>
      <c r="BG138" s="143">
        <f>IF(N138="zákl. přenesená",J138,0)</f>
        <v>0</v>
      </c>
      <c r="BH138" s="143">
        <f>IF(N138="sníž. přenesená",J138,0)</f>
        <v>0</v>
      </c>
      <c r="BI138" s="143">
        <f>IF(N138="nulová",J138,0)</f>
        <v>0</v>
      </c>
      <c r="BJ138" s="16" t="s">
        <v>81</v>
      </c>
      <c r="BK138" s="143">
        <f>ROUND(I138*H138,2)</f>
        <v>0</v>
      </c>
      <c r="BL138" s="16" t="s">
        <v>165</v>
      </c>
      <c r="BM138" s="142" t="s">
        <v>211</v>
      </c>
    </row>
    <row r="139" spans="2:65" s="1" customFormat="1" ht="24.2" customHeight="1" x14ac:dyDescent="0.2">
      <c r="B139" s="131"/>
      <c r="C139" s="132" t="s">
        <v>194</v>
      </c>
      <c r="D139" s="132" t="s">
        <v>160</v>
      </c>
      <c r="E139" s="133" t="s">
        <v>1063</v>
      </c>
      <c r="F139" s="134" t="s">
        <v>1064</v>
      </c>
      <c r="G139" s="135" t="s">
        <v>799</v>
      </c>
      <c r="H139" s="136">
        <v>2</v>
      </c>
      <c r="I139" s="261"/>
      <c r="J139" s="137">
        <f>ROUND(I139*H139,2)</f>
        <v>0</v>
      </c>
      <c r="K139" s="134" t="s">
        <v>164</v>
      </c>
      <c r="L139" s="28"/>
      <c r="M139" s="138" t="s">
        <v>1</v>
      </c>
      <c r="N139" s="139" t="s">
        <v>39</v>
      </c>
      <c r="O139" s="140">
        <v>0</v>
      </c>
      <c r="P139" s="140">
        <f>O139*H139</f>
        <v>0</v>
      </c>
      <c r="Q139" s="140">
        <v>0</v>
      </c>
      <c r="R139" s="140">
        <f>Q139*H139</f>
        <v>0</v>
      </c>
      <c r="S139" s="140">
        <v>0</v>
      </c>
      <c r="T139" s="141">
        <f>S139*H139</f>
        <v>0</v>
      </c>
      <c r="X139" s="143"/>
      <c r="AR139" s="142" t="s">
        <v>165</v>
      </c>
      <c r="AT139" s="142" t="s">
        <v>160</v>
      </c>
      <c r="AU139" s="142" t="s">
        <v>81</v>
      </c>
      <c r="AY139" s="16" t="s">
        <v>157</v>
      </c>
      <c r="BE139" s="143">
        <f>IF(N139="základní",J139,0)</f>
        <v>0</v>
      </c>
      <c r="BF139" s="143">
        <f>IF(N139="snížená",J139,0)</f>
        <v>0</v>
      </c>
      <c r="BG139" s="143">
        <f>IF(N139="zákl. přenesená",J139,0)</f>
        <v>0</v>
      </c>
      <c r="BH139" s="143">
        <f>IF(N139="sníž. přenesená",J139,0)</f>
        <v>0</v>
      </c>
      <c r="BI139" s="143">
        <f>IF(N139="nulová",J139,0)</f>
        <v>0</v>
      </c>
      <c r="BJ139" s="16" t="s">
        <v>81</v>
      </c>
      <c r="BK139" s="143">
        <f>ROUND(I139*H139,2)</f>
        <v>0</v>
      </c>
      <c r="BL139" s="16" t="s">
        <v>165</v>
      </c>
      <c r="BM139" s="142" t="s">
        <v>226</v>
      </c>
    </row>
    <row r="140" spans="2:65" s="11" customFormat="1" ht="25.9" customHeight="1" x14ac:dyDescent="0.2">
      <c r="B140" s="120"/>
      <c r="D140" s="121" t="s">
        <v>73</v>
      </c>
      <c r="E140" s="122" t="s">
        <v>1065</v>
      </c>
      <c r="F140" s="122" t="s">
        <v>1066</v>
      </c>
      <c r="J140" s="123">
        <f>BK140</f>
        <v>0</v>
      </c>
      <c r="L140" s="120"/>
      <c r="M140" s="124"/>
      <c r="P140" s="125">
        <f>SUM(P141:P149)</f>
        <v>0</v>
      </c>
      <c r="R140" s="125">
        <f>SUM(R141:R149)</f>
        <v>0</v>
      </c>
      <c r="T140" s="126">
        <f>SUM(T141:T149)</f>
        <v>0</v>
      </c>
      <c r="AR140" s="121" t="s">
        <v>81</v>
      </c>
      <c r="AT140" s="127" t="s">
        <v>73</v>
      </c>
      <c r="AU140" s="127" t="s">
        <v>74</v>
      </c>
      <c r="AY140" s="121" t="s">
        <v>157</v>
      </c>
      <c r="BK140" s="128">
        <f>SUM(BK141:BK149)</f>
        <v>0</v>
      </c>
    </row>
    <row r="141" spans="2:65" s="1" customFormat="1" ht="24.2" customHeight="1" x14ac:dyDescent="0.2">
      <c r="B141" s="131"/>
      <c r="C141" s="132" t="s">
        <v>199</v>
      </c>
      <c r="D141" s="132" t="s">
        <v>160</v>
      </c>
      <c r="E141" s="133" t="s">
        <v>1067</v>
      </c>
      <c r="F141" s="134" t="s">
        <v>1068</v>
      </c>
      <c r="G141" s="135" t="s">
        <v>222</v>
      </c>
      <c r="H141" s="136">
        <v>25</v>
      </c>
      <c r="I141" s="261"/>
      <c r="J141" s="137">
        <f t="shared" ref="J141:J149" si="0">ROUND(I141*H141,2)</f>
        <v>0</v>
      </c>
      <c r="K141" s="134" t="s">
        <v>164</v>
      </c>
      <c r="L141" s="28"/>
      <c r="M141" s="138" t="s">
        <v>1</v>
      </c>
      <c r="N141" s="139" t="s">
        <v>39</v>
      </c>
      <c r="O141" s="140">
        <v>0</v>
      </c>
      <c r="P141" s="140">
        <f t="shared" ref="P141:P149" si="1">O141*H141</f>
        <v>0</v>
      </c>
      <c r="Q141" s="140">
        <v>0</v>
      </c>
      <c r="R141" s="140">
        <f t="shared" ref="R141:R149" si="2">Q141*H141</f>
        <v>0</v>
      </c>
      <c r="S141" s="140">
        <v>0</v>
      </c>
      <c r="T141" s="141">
        <f t="shared" ref="T141:T149" si="3">S141*H141</f>
        <v>0</v>
      </c>
      <c r="AR141" s="142" t="s">
        <v>165</v>
      </c>
      <c r="AT141" s="142" t="s">
        <v>160</v>
      </c>
      <c r="AU141" s="142" t="s">
        <v>81</v>
      </c>
      <c r="AY141" s="16" t="s">
        <v>157</v>
      </c>
      <c r="BE141" s="143">
        <f t="shared" ref="BE141:BE149" si="4">IF(N141="základní",J141,0)</f>
        <v>0</v>
      </c>
      <c r="BF141" s="143">
        <f t="shared" ref="BF141:BF149" si="5">IF(N141="snížená",J141,0)</f>
        <v>0</v>
      </c>
      <c r="BG141" s="143">
        <f t="shared" ref="BG141:BG149" si="6">IF(N141="zákl. přenesená",J141,0)</f>
        <v>0</v>
      </c>
      <c r="BH141" s="143">
        <f t="shared" ref="BH141:BH149" si="7">IF(N141="sníž. přenesená",J141,0)</f>
        <v>0</v>
      </c>
      <c r="BI141" s="143">
        <f t="shared" ref="BI141:BI149" si="8">IF(N141="nulová",J141,0)</f>
        <v>0</v>
      </c>
      <c r="BJ141" s="16" t="s">
        <v>81</v>
      </c>
      <c r="BK141" s="143">
        <f t="shared" ref="BK141:BK149" si="9">ROUND(I141*H141,2)</f>
        <v>0</v>
      </c>
      <c r="BL141" s="16" t="s">
        <v>165</v>
      </c>
      <c r="BM141" s="142" t="s">
        <v>307</v>
      </c>
    </row>
    <row r="142" spans="2:65" s="1" customFormat="1" ht="24.2" customHeight="1" x14ac:dyDescent="0.2">
      <c r="B142" s="131"/>
      <c r="C142" s="132" t="s">
        <v>158</v>
      </c>
      <c r="D142" s="132" t="s">
        <v>160</v>
      </c>
      <c r="E142" s="133" t="s">
        <v>1069</v>
      </c>
      <c r="F142" s="134" t="s">
        <v>1070</v>
      </c>
      <c r="G142" s="135" t="s">
        <v>222</v>
      </c>
      <c r="H142" s="136">
        <v>15</v>
      </c>
      <c r="I142" s="261"/>
      <c r="J142" s="137">
        <f t="shared" si="0"/>
        <v>0</v>
      </c>
      <c r="K142" s="134" t="s">
        <v>164</v>
      </c>
      <c r="L142" s="28"/>
      <c r="M142" s="138" t="s">
        <v>1</v>
      </c>
      <c r="N142" s="139" t="s">
        <v>39</v>
      </c>
      <c r="O142" s="140">
        <v>0</v>
      </c>
      <c r="P142" s="140">
        <f t="shared" si="1"/>
        <v>0</v>
      </c>
      <c r="Q142" s="140">
        <v>0</v>
      </c>
      <c r="R142" s="140">
        <f t="shared" si="2"/>
        <v>0</v>
      </c>
      <c r="S142" s="140">
        <v>0</v>
      </c>
      <c r="T142" s="141">
        <f t="shared" si="3"/>
        <v>0</v>
      </c>
      <c r="AR142" s="142" t="s">
        <v>165</v>
      </c>
      <c r="AT142" s="142" t="s">
        <v>160</v>
      </c>
      <c r="AU142" s="142" t="s">
        <v>81</v>
      </c>
      <c r="AY142" s="16" t="s">
        <v>157</v>
      </c>
      <c r="BE142" s="143">
        <f t="shared" si="4"/>
        <v>0</v>
      </c>
      <c r="BF142" s="143">
        <f t="shared" si="5"/>
        <v>0</v>
      </c>
      <c r="BG142" s="143">
        <f t="shared" si="6"/>
        <v>0</v>
      </c>
      <c r="BH142" s="143">
        <f t="shared" si="7"/>
        <v>0</v>
      </c>
      <c r="BI142" s="143">
        <f t="shared" si="8"/>
        <v>0</v>
      </c>
      <c r="BJ142" s="16" t="s">
        <v>81</v>
      </c>
      <c r="BK142" s="143">
        <f t="shared" si="9"/>
        <v>0</v>
      </c>
      <c r="BL142" s="16" t="s">
        <v>165</v>
      </c>
      <c r="BM142" s="142" t="s">
        <v>223</v>
      </c>
    </row>
    <row r="143" spans="2:65" s="1" customFormat="1" ht="24.2" customHeight="1" x14ac:dyDescent="0.2">
      <c r="B143" s="131"/>
      <c r="C143" s="132" t="s">
        <v>174</v>
      </c>
      <c r="D143" s="132" t="s">
        <v>160</v>
      </c>
      <c r="E143" s="133" t="s">
        <v>1071</v>
      </c>
      <c r="F143" s="134" t="s">
        <v>1072</v>
      </c>
      <c r="G143" s="135" t="s">
        <v>222</v>
      </c>
      <c r="H143" s="136">
        <v>22</v>
      </c>
      <c r="I143" s="261"/>
      <c r="J143" s="137">
        <f t="shared" si="0"/>
        <v>0</v>
      </c>
      <c r="K143" s="134" t="s">
        <v>164</v>
      </c>
      <c r="L143" s="28"/>
      <c r="M143" s="138" t="s">
        <v>1</v>
      </c>
      <c r="N143" s="139" t="s">
        <v>39</v>
      </c>
      <c r="O143" s="140">
        <v>0</v>
      </c>
      <c r="P143" s="140">
        <f t="shared" si="1"/>
        <v>0</v>
      </c>
      <c r="Q143" s="140">
        <v>0</v>
      </c>
      <c r="R143" s="140">
        <f t="shared" si="2"/>
        <v>0</v>
      </c>
      <c r="S143" s="140">
        <v>0</v>
      </c>
      <c r="T143" s="141">
        <f t="shared" si="3"/>
        <v>0</v>
      </c>
      <c r="AR143" s="142" t="s">
        <v>165</v>
      </c>
      <c r="AT143" s="142" t="s">
        <v>160</v>
      </c>
      <c r="AU143" s="142" t="s">
        <v>81</v>
      </c>
      <c r="AY143" s="16" t="s">
        <v>157</v>
      </c>
      <c r="BE143" s="143">
        <f t="shared" si="4"/>
        <v>0</v>
      </c>
      <c r="BF143" s="143">
        <f t="shared" si="5"/>
        <v>0</v>
      </c>
      <c r="BG143" s="143">
        <f t="shared" si="6"/>
        <v>0</v>
      </c>
      <c r="BH143" s="143">
        <f t="shared" si="7"/>
        <v>0</v>
      </c>
      <c r="BI143" s="143">
        <f t="shared" si="8"/>
        <v>0</v>
      </c>
      <c r="BJ143" s="16" t="s">
        <v>81</v>
      </c>
      <c r="BK143" s="143">
        <f t="shared" si="9"/>
        <v>0</v>
      </c>
      <c r="BL143" s="16" t="s">
        <v>165</v>
      </c>
      <c r="BM143" s="142" t="s">
        <v>328</v>
      </c>
    </row>
    <row r="144" spans="2:65" s="1" customFormat="1" ht="16.5" customHeight="1" x14ac:dyDescent="0.2">
      <c r="B144" s="131"/>
      <c r="C144" s="132" t="s">
        <v>211</v>
      </c>
      <c r="D144" s="132" t="s">
        <v>160</v>
      </c>
      <c r="E144" s="133" t="s">
        <v>1073</v>
      </c>
      <c r="F144" s="134" t="s">
        <v>1074</v>
      </c>
      <c r="G144" s="135" t="s">
        <v>799</v>
      </c>
      <c r="H144" s="136">
        <v>5</v>
      </c>
      <c r="I144" s="261"/>
      <c r="J144" s="137">
        <f t="shared" si="0"/>
        <v>0</v>
      </c>
      <c r="K144" s="134" t="s">
        <v>164</v>
      </c>
      <c r="L144" s="28"/>
      <c r="M144" s="138" t="s">
        <v>1</v>
      </c>
      <c r="N144" s="139" t="s">
        <v>39</v>
      </c>
      <c r="O144" s="140">
        <v>0</v>
      </c>
      <c r="P144" s="140">
        <f t="shared" si="1"/>
        <v>0</v>
      </c>
      <c r="Q144" s="140">
        <v>0</v>
      </c>
      <c r="R144" s="140">
        <f t="shared" si="2"/>
        <v>0</v>
      </c>
      <c r="S144" s="140">
        <v>0</v>
      </c>
      <c r="T144" s="141">
        <f t="shared" si="3"/>
        <v>0</v>
      </c>
      <c r="AR144" s="142" t="s">
        <v>165</v>
      </c>
      <c r="AT144" s="142" t="s">
        <v>160</v>
      </c>
      <c r="AU144" s="142" t="s">
        <v>81</v>
      </c>
      <c r="AY144" s="16" t="s">
        <v>157</v>
      </c>
      <c r="BE144" s="143">
        <f t="shared" si="4"/>
        <v>0</v>
      </c>
      <c r="BF144" s="143">
        <f t="shared" si="5"/>
        <v>0</v>
      </c>
      <c r="BG144" s="143">
        <f t="shared" si="6"/>
        <v>0</v>
      </c>
      <c r="BH144" s="143">
        <f t="shared" si="7"/>
        <v>0</v>
      </c>
      <c r="BI144" s="143">
        <f t="shared" si="8"/>
        <v>0</v>
      </c>
      <c r="BJ144" s="16" t="s">
        <v>81</v>
      </c>
      <c r="BK144" s="143">
        <f t="shared" si="9"/>
        <v>0</v>
      </c>
      <c r="BL144" s="16" t="s">
        <v>165</v>
      </c>
      <c r="BM144" s="142" t="s">
        <v>338</v>
      </c>
    </row>
    <row r="145" spans="2:65" s="1" customFormat="1" ht="16.5" customHeight="1" x14ac:dyDescent="0.2">
      <c r="B145" s="131"/>
      <c r="C145" s="132" t="s">
        <v>219</v>
      </c>
      <c r="D145" s="132" t="s">
        <v>160</v>
      </c>
      <c r="E145" s="133" t="s">
        <v>1075</v>
      </c>
      <c r="F145" s="134" t="s">
        <v>1076</v>
      </c>
      <c r="G145" s="135" t="s">
        <v>222</v>
      </c>
      <c r="H145" s="136">
        <v>20</v>
      </c>
      <c r="I145" s="261"/>
      <c r="J145" s="137">
        <f t="shared" si="0"/>
        <v>0</v>
      </c>
      <c r="K145" s="134" t="s">
        <v>164</v>
      </c>
      <c r="L145" s="28"/>
      <c r="M145" s="138" t="s">
        <v>1</v>
      </c>
      <c r="N145" s="139" t="s">
        <v>39</v>
      </c>
      <c r="O145" s="140">
        <v>0</v>
      </c>
      <c r="P145" s="140">
        <f t="shared" si="1"/>
        <v>0</v>
      </c>
      <c r="Q145" s="140">
        <v>0</v>
      </c>
      <c r="R145" s="140">
        <f t="shared" si="2"/>
        <v>0</v>
      </c>
      <c r="S145" s="140">
        <v>0</v>
      </c>
      <c r="T145" s="141">
        <f t="shared" si="3"/>
        <v>0</v>
      </c>
      <c r="AR145" s="142" t="s">
        <v>165</v>
      </c>
      <c r="AT145" s="142" t="s">
        <v>160</v>
      </c>
      <c r="AU145" s="142" t="s">
        <v>81</v>
      </c>
      <c r="AY145" s="16" t="s">
        <v>157</v>
      </c>
      <c r="BE145" s="143">
        <f t="shared" si="4"/>
        <v>0</v>
      </c>
      <c r="BF145" s="143">
        <f t="shared" si="5"/>
        <v>0</v>
      </c>
      <c r="BG145" s="143">
        <f t="shared" si="6"/>
        <v>0</v>
      </c>
      <c r="BH145" s="143">
        <f t="shared" si="7"/>
        <v>0</v>
      </c>
      <c r="BI145" s="143">
        <f t="shared" si="8"/>
        <v>0</v>
      </c>
      <c r="BJ145" s="16" t="s">
        <v>81</v>
      </c>
      <c r="BK145" s="143">
        <f t="shared" si="9"/>
        <v>0</v>
      </c>
      <c r="BL145" s="16" t="s">
        <v>165</v>
      </c>
      <c r="BM145" s="142" t="s">
        <v>345</v>
      </c>
    </row>
    <row r="146" spans="2:65" s="1" customFormat="1" ht="16.5" customHeight="1" x14ac:dyDescent="0.2">
      <c r="B146" s="131"/>
      <c r="C146" s="132" t="s">
        <v>226</v>
      </c>
      <c r="D146" s="132" t="s">
        <v>160</v>
      </c>
      <c r="E146" s="133" t="s">
        <v>1077</v>
      </c>
      <c r="F146" s="134" t="s">
        <v>1078</v>
      </c>
      <c r="G146" s="135" t="s">
        <v>222</v>
      </c>
      <c r="H146" s="136">
        <v>10</v>
      </c>
      <c r="I146" s="261"/>
      <c r="J146" s="137">
        <f t="shared" si="0"/>
        <v>0</v>
      </c>
      <c r="K146" s="134" t="s">
        <v>164</v>
      </c>
      <c r="L146" s="28"/>
      <c r="M146" s="138" t="s">
        <v>1</v>
      </c>
      <c r="N146" s="139" t="s">
        <v>39</v>
      </c>
      <c r="O146" s="140">
        <v>0</v>
      </c>
      <c r="P146" s="140">
        <f t="shared" si="1"/>
        <v>0</v>
      </c>
      <c r="Q146" s="140">
        <v>0</v>
      </c>
      <c r="R146" s="140">
        <f t="shared" si="2"/>
        <v>0</v>
      </c>
      <c r="S146" s="140">
        <v>0</v>
      </c>
      <c r="T146" s="141">
        <f t="shared" si="3"/>
        <v>0</v>
      </c>
      <c r="AR146" s="142" t="s">
        <v>165</v>
      </c>
      <c r="AT146" s="142" t="s">
        <v>160</v>
      </c>
      <c r="AU146" s="142" t="s">
        <v>81</v>
      </c>
      <c r="AY146" s="16" t="s">
        <v>157</v>
      </c>
      <c r="BE146" s="143">
        <f t="shared" si="4"/>
        <v>0</v>
      </c>
      <c r="BF146" s="143">
        <f t="shared" si="5"/>
        <v>0</v>
      </c>
      <c r="BG146" s="143">
        <f t="shared" si="6"/>
        <v>0</v>
      </c>
      <c r="BH146" s="143">
        <f t="shared" si="7"/>
        <v>0</v>
      </c>
      <c r="BI146" s="143">
        <f t="shared" si="8"/>
        <v>0</v>
      </c>
      <c r="BJ146" s="16" t="s">
        <v>81</v>
      </c>
      <c r="BK146" s="143">
        <f t="shared" si="9"/>
        <v>0</v>
      </c>
      <c r="BL146" s="16" t="s">
        <v>165</v>
      </c>
      <c r="BM146" s="142" t="s">
        <v>356</v>
      </c>
    </row>
    <row r="147" spans="2:65" s="1" customFormat="1" ht="16.5" customHeight="1" x14ac:dyDescent="0.2">
      <c r="B147" s="131"/>
      <c r="C147" s="132" t="s">
        <v>303</v>
      </c>
      <c r="D147" s="132" t="s">
        <v>160</v>
      </c>
      <c r="E147" s="133" t="s">
        <v>1079</v>
      </c>
      <c r="F147" s="134" t="s">
        <v>1080</v>
      </c>
      <c r="G147" s="135" t="s">
        <v>799</v>
      </c>
      <c r="H147" s="136">
        <v>1</v>
      </c>
      <c r="I147" s="261"/>
      <c r="J147" s="137">
        <f t="shared" si="0"/>
        <v>0</v>
      </c>
      <c r="K147" s="134" t="s">
        <v>164</v>
      </c>
      <c r="L147" s="28"/>
      <c r="M147" s="138" t="s">
        <v>1</v>
      </c>
      <c r="N147" s="139" t="s">
        <v>39</v>
      </c>
      <c r="O147" s="140">
        <v>0</v>
      </c>
      <c r="P147" s="140">
        <f t="shared" si="1"/>
        <v>0</v>
      </c>
      <c r="Q147" s="140">
        <v>0</v>
      </c>
      <c r="R147" s="140">
        <f t="shared" si="2"/>
        <v>0</v>
      </c>
      <c r="S147" s="140">
        <v>0</v>
      </c>
      <c r="T147" s="141">
        <f t="shared" si="3"/>
        <v>0</v>
      </c>
      <c r="AR147" s="142" t="s">
        <v>165</v>
      </c>
      <c r="AT147" s="142" t="s">
        <v>160</v>
      </c>
      <c r="AU147" s="142" t="s">
        <v>81</v>
      </c>
      <c r="AY147" s="16" t="s">
        <v>157</v>
      </c>
      <c r="BE147" s="143">
        <f t="shared" si="4"/>
        <v>0</v>
      </c>
      <c r="BF147" s="143">
        <f t="shared" si="5"/>
        <v>0</v>
      </c>
      <c r="BG147" s="143">
        <f t="shared" si="6"/>
        <v>0</v>
      </c>
      <c r="BH147" s="143">
        <f t="shared" si="7"/>
        <v>0</v>
      </c>
      <c r="BI147" s="143">
        <f t="shared" si="8"/>
        <v>0</v>
      </c>
      <c r="BJ147" s="16" t="s">
        <v>81</v>
      </c>
      <c r="BK147" s="143">
        <f t="shared" si="9"/>
        <v>0</v>
      </c>
      <c r="BL147" s="16" t="s">
        <v>165</v>
      </c>
      <c r="BM147" s="142" t="s">
        <v>364</v>
      </c>
    </row>
    <row r="148" spans="2:65" s="1" customFormat="1" ht="16.5" customHeight="1" x14ac:dyDescent="0.2">
      <c r="B148" s="131"/>
      <c r="C148" s="132" t="s">
        <v>307</v>
      </c>
      <c r="D148" s="132" t="s">
        <v>160</v>
      </c>
      <c r="E148" s="133" t="s">
        <v>1081</v>
      </c>
      <c r="F148" s="134" t="s">
        <v>1082</v>
      </c>
      <c r="G148" s="135" t="s">
        <v>799</v>
      </c>
      <c r="H148" s="136">
        <v>20</v>
      </c>
      <c r="I148" s="261"/>
      <c r="J148" s="137">
        <f t="shared" si="0"/>
        <v>0</v>
      </c>
      <c r="K148" s="134" t="s">
        <v>164</v>
      </c>
      <c r="L148" s="28"/>
      <c r="M148" s="138" t="s">
        <v>1</v>
      </c>
      <c r="N148" s="139" t="s">
        <v>39</v>
      </c>
      <c r="O148" s="140">
        <v>0</v>
      </c>
      <c r="P148" s="140">
        <f t="shared" si="1"/>
        <v>0</v>
      </c>
      <c r="Q148" s="140">
        <v>0</v>
      </c>
      <c r="R148" s="140">
        <f t="shared" si="2"/>
        <v>0</v>
      </c>
      <c r="S148" s="140">
        <v>0</v>
      </c>
      <c r="T148" s="141">
        <f t="shared" si="3"/>
        <v>0</v>
      </c>
      <c r="AR148" s="142" t="s">
        <v>165</v>
      </c>
      <c r="AT148" s="142" t="s">
        <v>160</v>
      </c>
      <c r="AU148" s="142" t="s">
        <v>81</v>
      </c>
      <c r="AY148" s="16" t="s">
        <v>157</v>
      </c>
      <c r="BE148" s="143">
        <f t="shared" si="4"/>
        <v>0</v>
      </c>
      <c r="BF148" s="143">
        <f t="shared" si="5"/>
        <v>0</v>
      </c>
      <c r="BG148" s="143">
        <f t="shared" si="6"/>
        <v>0</v>
      </c>
      <c r="BH148" s="143">
        <f t="shared" si="7"/>
        <v>0</v>
      </c>
      <c r="BI148" s="143">
        <f t="shared" si="8"/>
        <v>0</v>
      </c>
      <c r="BJ148" s="16" t="s">
        <v>81</v>
      </c>
      <c r="BK148" s="143">
        <f t="shared" si="9"/>
        <v>0</v>
      </c>
      <c r="BL148" s="16" t="s">
        <v>165</v>
      </c>
      <c r="BM148" s="142" t="s">
        <v>375</v>
      </c>
    </row>
    <row r="149" spans="2:65" s="1" customFormat="1" ht="16.5" customHeight="1" x14ac:dyDescent="0.2">
      <c r="B149" s="131"/>
      <c r="C149" s="132" t="s">
        <v>8</v>
      </c>
      <c r="D149" s="132" t="s">
        <v>160</v>
      </c>
      <c r="E149" s="133" t="s">
        <v>1083</v>
      </c>
      <c r="F149" s="134" t="s">
        <v>1084</v>
      </c>
      <c r="G149" s="135" t="s">
        <v>222</v>
      </c>
      <c r="H149" s="136">
        <v>12</v>
      </c>
      <c r="I149" s="261"/>
      <c r="J149" s="137">
        <f t="shared" si="0"/>
        <v>0</v>
      </c>
      <c r="K149" s="134" t="s">
        <v>164</v>
      </c>
      <c r="L149" s="28"/>
      <c r="M149" s="138" t="s">
        <v>1</v>
      </c>
      <c r="N149" s="139" t="s">
        <v>39</v>
      </c>
      <c r="O149" s="140">
        <v>0</v>
      </c>
      <c r="P149" s="140">
        <f t="shared" si="1"/>
        <v>0</v>
      </c>
      <c r="Q149" s="140">
        <v>0</v>
      </c>
      <c r="R149" s="140">
        <f t="shared" si="2"/>
        <v>0</v>
      </c>
      <c r="S149" s="140">
        <v>0</v>
      </c>
      <c r="T149" s="141">
        <f t="shared" si="3"/>
        <v>0</v>
      </c>
      <c r="AR149" s="142" t="s">
        <v>165</v>
      </c>
      <c r="AT149" s="142" t="s">
        <v>160</v>
      </c>
      <c r="AU149" s="142" t="s">
        <v>81</v>
      </c>
      <c r="AY149" s="16" t="s">
        <v>157</v>
      </c>
      <c r="BE149" s="143">
        <f t="shared" si="4"/>
        <v>0</v>
      </c>
      <c r="BF149" s="143">
        <f t="shared" si="5"/>
        <v>0</v>
      </c>
      <c r="BG149" s="143">
        <f t="shared" si="6"/>
        <v>0</v>
      </c>
      <c r="BH149" s="143">
        <f t="shared" si="7"/>
        <v>0</v>
      </c>
      <c r="BI149" s="143">
        <f t="shared" si="8"/>
        <v>0</v>
      </c>
      <c r="BJ149" s="16" t="s">
        <v>81</v>
      </c>
      <c r="BK149" s="143">
        <f t="shared" si="9"/>
        <v>0</v>
      </c>
      <c r="BL149" s="16" t="s">
        <v>165</v>
      </c>
      <c r="BM149" s="142" t="s">
        <v>384</v>
      </c>
    </row>
    <row r="150" spans="2:65" s="11" customFormat="1" ht="25.9" customHeight="1" x14ac:dyDescent="0.2">
      <c r="B150" s="120"/>
      <c r="D150" s="121" t="s">
        <v>73</v>
      </c>
      <c r="E150" s="122" t="s">
        <v>1085</v>
      </c>
      <c r="F150" s="122" t="s">
        <v>1086</v>
      </c>
      <c r="J150" s="123">
        <f>BK150</f>
        <v>0</v>
      </c>
      <c r="L150" s="120"/>
      <c r="M150" s="124"/>
      <c r="P150" s="125">
        <f>SUM(P151:P160)</f>
        <v>0</v>
      </c>
      <c r="R150" s="125">
        <f>SUM(R151:R160)</f>
        <v>0</v>
      </c>
      <c r="T150" s="126">
        <f>SUM(T151:T160)</f>
        <v>0</v>
      </c>
      <c r="AR150" s="121" t="s">
        <v>81</v>
      </c>
      <c r="AT150" s="127" t="s">
        <v>73</v>
      </c>
      <c r="AU150" s="127" t="s">
        <v>74</v>
      </c>
      <c r="AY150" s="121" t="s">
        <v>157</v>
      </c>
      <c r="BK150" s="128">
        <f>SUM(BK151:BK160)</f>
        <v>0</v>
      </c>
    </row>
    <row r="151" spans="2:65" s="1" customFormat="1" ht="16.5" customHeight="1" x14ac:dyDescent="0.2">
      <c r="B151" s="131"/>
      <c r="C151" s="132" t="s">
        <v>223</v>
      </c>
      <c r="D151" s="132" t="s">
        <v>160</v>
      </c>
      <c r="E151" s="133" t="s">
        <v>1087</v>
      </c>
      <c r="F151" s="134" t="s">
        <v>1088</v>
      </c>
      <c r="G151" s="135" t="s">
        <v>222</v>
      </c>
      <c r="H151" s="136">
        <v>6</v>
      </c>
      <c r="I151" s="167"/>
      <c r="J151" s="137">
        <f t="shared" ref="J151:J160" si="10">ROUND(I151*H151,2)</f>
        <v>0</v>
      </c>
      <c r="K151" s="134" t="s">
        <v>164</v>
      </c>
      <c r="L151" s="28"/>
      <c r="M151" s="138" t="s">
        <v>1</v>
      </c>
      <c r="N151" s="139" t="s">
        <v>39</v>
      </c>
      <c r="O151" s="140">
        <v>0</v>
      </c>
      <c r="P151" s="140">
        <f t="shared" ref="P151:P160" si="11">O151*H151</f>
        <v>0</v>
      </c>
      <c r="Q151" s="140">
        <v>0</v>
      </c>
      <c r="R151" s="140">
        <f t="shared" ref="R151:R160" si="12">Q151*H151</f>
        <v>0</v>
      </c>
      <c r="S151" s="140">
        <v>0</v>
      </c>
      <c r="T151" s="141">
        <f t="shared" ref="T151:T160" si="13">S151*H151</f>
        <v>0</v>
      </c>
      <c r="AR151" s="142" t="s">
        <v>165</v>
      </c>
      <c r="AT151" s="142" t="s">
        <v>160</v>
      </c>
      <c r="AU151" s="142" t="s">
        <v>81</v>
      </c>
      <c r="AY151" s="16" t="s">
        <v>157</v>
      </c>
      <c r="BE151" s="143">
        <f t="shared" ref="BE151:BE160" si="14">IF(N151="základní",J151,0)</f>
        <v>0</v>
      </c>
      <c r="BF151" s="143">
        <f t="shared" ref="BF151:BF160" si="15">IF(N151="snížená",J151,0)</f>
        <v>0</v>
      </c>
      <c r="BG151" s="143">
        <f t="shared" ref="BG151:BG160" si="16">IF(N151="zákl. přenesená",J151,0)</f>
        <v>0</v>
      </c>
      <c r="BH151" s="143">
        <f t="shared" ref="BH151:BH160" si="17">IF(N151="sníž. přenesená",J151,0)</f>
        <v>0</v>
      </c>
      <c r="BI151" s="143">
        <f t="shared" ref="BI151:BI160" si="18">IF(N151="nulová",J151,0)</f>
        <v>0</v>
      </c>
      <c r="BJ151" s="16" t="s">
        <v>81</v>
      </c>
      <c r="BK151" s="143">
        <f t="shared" ref="BK151:BK160" si="19">ROUND(I151*H151,2)</f>
        <v>0</v>
      </c>
      <c r="BL151" s="16" t="s">
        <v>165</v>
      </c>
      <c r="BM151" s="142" t="s">
        <v>393</v>
      </c>
    </row>
    <row r="152" spans="2:65" s="1" customFormat="1" ht="16.5" customHeight="1" x14ac:dyDescent="0.2">
      <c r="B152" s="131"/>
      <c r="C152" s="132" t="s">
        <v>323</v>
      </c>
      <c r="D152" s="132" t="s">
        <v>160</v>
      </c>
      <c r="E152" s="133" t="s">
        <v>1089</v>
      </c>
      <c r="F152" s="134" t="s">
        <v>1090</v>
      </c>
      <c r="G152" s="135" t="s">
        <v>222</v>
      </c>
      <c r="H152" s="136">
        <v>67</v>
      </c>
      <c r="I152" s="167"/>
      <c r="J152" s="137">
        <f t="shared" si="10"/>
        <v>0</v>
      </c>
      <c r="K152" s="134" t="s">
        <v>164</v>
      </c>
      <c r="L152" s="28"/>
      <c r="M152" s="138" t="s">
        <v>1</v>
      </c>
      <c r="N152" s="139" t="s">
        <v>39</v>
      </c>
      <c r="O152" s="140">
        <v>0</v>
      </c>
      <c r="P152" s="140">
        <f t="shared" si="11"/>
        <v>0</v>
      </c>
      <c r="Q152" s="140">
        <v>0</v>
      </c>
      <c r="R152" s="140">
        <f t="shared" si="12"/>
        <v>0</v>
      </c>
      <c r="S152" s="140">
        <v>0</v>
      </c>
      <c r="T152" s="141">
        <f t="shared" si="13"/>
        <v>0</v>
      </c>
      <c r="AR152" s="142" t="s">
        <v>165</v>
      </c>
      <c r="AT152" s="142" t="s">
        <v>160</v>
      </c>
      <c r="AU152" s="142" t="s">
        <v>81</v>
      </c>
      <c r="AY152" s="16" t="s">
        <v>157</v>
      </c>
      <c r="BE152" s="143">
        <f t="shared" si="14"/>
        <v>0</v>
      </c>
      <c r="BF152" s="143">
        <f t="shared" si="15"/>
        <v>0</v>
      </c>
      <c r="BG152" s="143">
        <f t="shared" si="16"/>
        <v>0</v>
      </c>
      <c r="BH152" s="143">
        <f t="shared" si="17"/>
        <v>0</v>
      </c>
      <c r="BI152" s="143">
        <f t="shared" si="18"/>
        <v>0</v>
      </c>
      <c r="BJ152" s="16" t="s">
        <v>81</v>
      </c>
      <c r="BK152" s="143">
        <f t="shared" si="19"/>
        <v>0</v>
      </c>
      <c r="BL152" s="16" t="s">
        <v>165</v>
      </c>
      <c r="BM152" s="142" t="s">
        <v>401</v>
      </c>
    </row>
    <row r="153" spans="2:65" s="1" customFormat="1" ht="16.5" customHeight="1" x14ac:dyDescent="0.2">
      <c r="B153" s="131"/>
      <c r="C153" s="132" t="s">
        <v>328</v>
      </c>
      <c r="D153" s="132" t="s">
        <v>160</v>
      </c>
      <c r="E153" s="133" t="s">
        <v>1091</v>
      </c>
      <c r="F153" s="134" t="s">
        <v>1092</v>
      </c>
      <c r="G153" s="135" t="s">
        <v>222</v>
      </c>
      <c r="H153" s="136">
        <v>65</v>
      </c>
      <c r="I153" s="167"/>
      <c r="J153" s="137">
        <f t="shared" si="10"/>
        <v>0</v>
      </c>
      <c r="K153" s="134" t="s">
        <v>164</v>
      </c>
      <c r="L153" s="28"/>
      <c r="M153" s="138" t="s">
        <v>1</v>
      </c>
      <c r="N153" s="139" t="s">
        <v>39</v>
      </c>
      <c r="O153" s="140">
        <v>0</v>
      </c>
      <c r="P153" s="140">
        <f t="shared" si="11"/>
        <v>0</v>
      </c>
      <c r="Q153" s="140">
        <v>0</v>
      </c>
      <c r="R153" s="140">
        <f t="shared" si="12"/>
        <v>0</v>
      </c>
      <c r="S153" s="140">
        <v>0</v>
      </c>
      <c r="T153" s="141">
        <f t="shared" si="13"/>
        <v>0</v>
      </c>
      <c r="AR153" s="142" t="s">
        <v>165</v>
      </c>
      <c r="AT153" s="142" t="s">
        <v>160</v>
      </c>
      <c r="AU153" s="142" t="s">
        <v>81</v>
      </c>
      <c r="AY153" s="16" t="s">
        <v>157</v>
      </c>
      <c r="BE153" s="143">
        <f t="shared" si="14"/>
        <v>0</v>
      </c>
      <c r="BF153" s="143">
        <f t="shared" si="15"/>
        <v>0</v>
      </c>
      <c r="BG153" s="143">
        <f t="shared" si="16"/>
        <v>0</v>
      </c>
      <c r="BH153" s="143">
        <f t="shared" si="17"/>
        <v>0</v>
      </c>
      <c r="BI153" s="143">
        <f t="shared" si="18"/>
        <v>0</v>
      </c>
      <c r="BJ153" s="16" t="s">
        <v>81</v>
      </c>
      <c r="BK153" s="143">
        <f t="shared" si="19"/>
        <v>0</v>
      </c>
      <c r="BL153" s="16" t="s">
        <v>165</v>
      </c>
      <c r="BM153" s="142" t="s">
        <v>411</v>
      </c>
    </row>
    <row r="154" spans="2:65" s="1" customFormat="1" ht="16.5" customHeight="1" x14ac:dyDescent="0.2">
      <c r="B154" s="131"/>
      <c r="C154" s="132" t="s">
        <v>333</v>
      </c>
      <c r="D154" s="132" t="s">
        <v>160</v>
      </c>
      <c r="E154" s="133" t="s">
        <v>1093</v>
      </c>
      <c r="F154" s="134" t="s">
        <v>1094</v>
      </c>
      <c r="G154" s="135" t="s">
        <v>222</v>
      </c>
      <c r="H154" s="136">
        <v>20</v>
      </c>
      <c r="I154" s="167"/>
      <c r="J154" s="137">
        <f t="shared" si="10"/>
        <v>0</v>
      </c>
      <c r="K154" s="134" t="s">
        <v>164</v>
      </c>
      <c r="L154" s="28"/>
      <c r="M154" s="138" t="s">
        <v>1</v>
      </c>
      <c r="N154" s="139" t="s">
        <v>39</v>
      </c>
      <c r="O154" s="140">
        <v>0</v>
      </c>
      <c r="P154" s="140">
        <f t="shared" si="11"/>
        <v>0</v>
      </c>
      <c r="Q154" s="140">
        <v>0</v>
      </c>
      <c r="R154" s="140">
        <f t="shared" si="12"/>
        <v>0</v>
      </c>
      <c r="S154" s="140">
        <v>0</v>
      </c>
      <c r="T154" s="141">
        <f t="shared" si="13"/>
        <v>0</v>
      </c>
      <c r="AR154" s="142" t="s">
        <v>165</v>
      </c>
      <c r="AT154" s="142" t="s">
        <v>160</v>
      </c>
      <c r="AU154" s="142" t="s">
        <v>81</v>
      </c>
      <c r="AY154" s="16" t="s">
        <v>157</v>
      </c>
      <c r="BE154" s="143">
        <f t="shared" si="14"/>
        <v>0</v>
      </c>
      <c r="BF154" s="143">
        <f t="shared" si="15"/>
        <v>0</v>
      </c>
      <c r="BG154" s="143">
        <f t="shared" si="16"/>
        <v>0</v>
      </c>
      <c r="BH154" s="143">
        <f t="shared" si="17"/>
        <v>0</v>
      </c>
      <c r="BI154" s="143">
        <f t="shared" si="18"/>
        <v>0</v>
      </c>
      <c r="BJ154" s="16" t="s">
        <v>81</v>
      </c>
      <c r="BK154" s="143">
        <f t="shared" si="19"/>
        <v>0</v>
      </c>
      <c r="BL154" s="16" t="s">
        <v>165</v>
      </c>
      <c r="BM154" s="142" t="s">
        <v>420</v>
      </c>
    </row>
    <row r="155" spans="2:65" s="1" customFormat="1" ht="16.5" customHeight="1" x14ac:dyDescent="0.2">
      <c r="B155" s="131"/>
      <c r="C155" s="132" t="s">
        <v>338</v>
      </c>
      <c r="D155" s="132" t="s">
        <v>160</v>
      </c>
      <c r="E155" s="133" t="s">
        <v>1095</v>
      </c>
      <c r="F155" s="134" t="s">
        <v>1096</v>
      </c>
      <c r="G155" s="135" t="s">
        <v>222</v>
      </c>
      <c r="H155" s="136">
        <v>6</v>
      </c>
      <c r="I155" s="167"/>
      <c r="J155" s="137">
        <f t="shared" si="10"/>
        <v>0</v>
      </c>
      <c r="K155" s="134" t="s">
        <v>164</v>
      </c>
      <c r="L155" s="28"/>
      <c r="M155" s="138" t="s">
        <v>1</v>
      </c>
      <c r="N155" s="139" t="s">
        <v>39</v>
      </c>
      <c r="O155" s="140">
        <v>0</v>
      </c>
      <c r="P155" s="140">
        <f t="shared" si="11"/>
        <v>0</v>
      </c>
      <c r="Q155" s="140">
        <v>0</v>
      </c>
      <c r="R155" s="140">
        <f t="shared" si="12"/>
        <v>0</v>
      </c>
      <c r="S155" s="140">
        <v>0</v>
      </c>
      <c r="T155" s="141">
        <f t="shared" si="13"/>
        <v>0</v>
      </c>
      <c r="AR155" s="142" t="s">
        <v>165</v>
      </c>
      <c r="AT155" s="142" t="s">
        <v>160</v>
      </c>
      <c r="AU155" s="142" t="s">
        <v>81</v>
      </c>
      <c r="AY155" s="16" t="s">
        <v>157</v>
      </c>
      <c r="BE155" s="143">
        <f t="shared" si="14"/>
        <v>0</v>
      </c>
      <c r="BF155" s="143">
        <f t="shared" si="15"/>
        <v>0</v>
      </c>
      <c r="BG155" s="143">
        <f t="shared" si="16"/>
        <v>0</v>
      </c>
      <c r="BH155" s="143">
        <f t="shared" si="17"/>
        <v>0</v>
      </c>
      <c r="BI155" s="143">
        <f t="shared" si="18"/>
        <v>0</v>
      </c>
      <c r="BJ155" s="16" t="s">
        <v>81</v>
      </c>
      <c r="BK155" s="143">
        <f t="shared" si="19"/>
        <v>0</v>
      </c>
      <c r="BL155" s="16" t="s">
        <v>165</v>
      </c>
      <c r="BM155" s="142" t="s">
        <v>428</v>
      </c>
    </row>
    <row r="156" spans="2:65" s="1" customFormat="1" ht="16.5" customHeight="1" x14ac:dyDescent="0.2">
      <c r="B156" s="131"/>
      <c r="C156" s="132" t="s">
        <v>7</v>
      </c>
      <c r="D156" s="132" t="s">
        <v>160</v>
      </c>
      <c r="E156" s="133" t="s">
        <v>1097</v>
      </c>
      <c r="F156" s="134" t="s">
        <v>1098</v>
      </c>
      <c r="G156" s="135" t="s">
        <v>222</v>
      </c>
      <c r="H156" s="136">
        <v>22</v>
      </c>
      <c r="I156" s="167"/>
      <c r="J156" s="137">
        <f t="shared" si="10"/>
        <v>0</v>
      </c>
      <c r="K156" s="134" t="s">
        <v>164</v>
      </c>
      <c r="L156" s="28"/>
      <c r="M156" s="138" t="s">
        <v>1</v>
      </c>
      <c r="N156" s="139" t="s">
        <v>39</v>
      </c>
      <c r="O156" s="140">
        <v>0</v>
      </c>
      <c r="P156" s="140">
        <f t="shared" si="11"/>
        <v>0</v>
      </c>
      <c r="Q156" s="140">
        <v>0</v>
      </c>
      <c r="R156" s="140">
        <f t="shared" si="12"/>
        <v>0</v>
      </c>
      <c r="S156" s="140">
        <v>0</v>
      </c>
      <c r="T156" s="141">
        <f t="shared" si="13"/>
        <v>0</v>
      </c>
      <c r="AR156" s="142" t="s">
        <v>165</v>
      </c>
      <c r="AT156" s="142" t="s">
        <v>160</v>
      </c>
      <c r="AU156" s="142" t="s">
        <v>81</v>
      </c>
      <c r="AY156" s="16" t="s">
        <v>157</v>
      </c>
      <c r="BE156" s="143">
        <f t="shared" si="14"/>
        <v>0</v>
      </c>
      <c r="BF156" s="143">
        <f t="shared" si="15"/>
        <v>0</v>
      </c>
      <c r="BG156" s="143">
        <f t="shared" si="16"/>
        <v>0</v>
      </c>
      <c r="BH156" s="143">
        <f t="shared" si="17"/>
        <v>0</v>
      </c>
      <c r="BI156" s="143">
        <f t="shared" si="18"/>
        <v>0</v>
      </c>
      <c r="BJ156" s="16" t="s">
        <v>81</v>
      </c>
      <c r="BK156" s="143">
        <f t="shared" si="19"/>
        <v>0</v>
      </c>
      <c r="BL156" s="16" t="s">
        <v>165</v>
      </c>
      <c r="BM156" s="142" t="s">
        <v>440</v>
      </c>
    </row>
    <row r="157" spans="2:65" s="1" customFormat="1" ht="16.5" customHeight="1" x14ac:dyDescent="0.2">
      <c r="B157" s="131"/>
      <c r="C157" s="132" t="s">
        <v>345</v>
      </c>
      <c r="D157" s="132" t="s">
        <v>160</v>
      </c>
      <c r="E157" s="133" t="s">
        <v>1099</v>
      </c>
      <c r="F157" s="134" t="s">
        <v>1100</v>
      </c>
      <c r="G157" s="135" t="s">
        <v>222</v>
      </c>
      <c r="H157" s="136">
        <v>30</v>
      </c>
      <c r="I157" s="167"/>
      <c r="J157" s="137">
        <f t="shared" si="10"/>
        <v>0</v>
      </c>
      <c r="K157" s="134" t="s">
        <v>164</v>
      </c>
      <c r="L157" s="28"/>
      <c r="M157" s="138" t="s">
        <v>1</v>
      </c>
      <c r="N157" s="139" t="s">
        <v>39</v>
      </c>
      <c r="O157" s="140">
        <v>0</v>
      </c>
      <c r="P157" s="140">
        <f t="shared" si="11"/>
        <v>0</v>
      </c>
      <c r="Q157" s="140">
        <v>0</v>
      </c>
      <c r="R157" s="140">
        <f t="shared" si="12"/>
        <v>0</v>
      </c>
      <c r="S157" s="140">
        <v>0</v>
      </c>
      <c r="T157" s="141">
        <f t="shared" si="13"/>
        <v>0</v>
      </c>
      <c r="AR157" s="142" t="s">
        <v>165</v>
      </c>
      <c r="AT157" s="142" t="s">
        <v>160</v>
      </c>
      <c r="AU157" s="142" t="s">
        <v>81</v>
      </c>
      <c r="AY157" s="16" t="s">
        <v>157</v>
      </c>
      <c r="BE157" s="143">
        <f t="shared" si="14"/>
        <v>0</v>
      </c>
      <c r="BF157" s="143">
        <f t="shared" si="15"/>
        <v>0</v>
      </c>
      <c r="BG157" s="143">
        <f t="shared" si="16"/>
        <v>0</v>
      </c>
      <c r="BH157" s="143">
        <f t="shared" si="17"/>
        <v>0</v>
      </c>
      <c r="BI157" s="143">
        <f t="shared" si="18"/>
        <v>0</v>
      </c>
      <c r="BJ157" s="16" t="s">
        <v>81</v>
      </c>
      <c r="BK157" s="143">
        <f t="shared" si="19"/>
        <v>0</v>
      </c>
      <c r="BL157" s="16" t="s">
        <v>165</v>
      </c>
      <c r="BM157" s="142" t="s">
        <v>448</v>
      </c>
    </row>
    <row r="158" spans="2:65" s="1" customFormat="1" ht="16.5" customHeight="1" x14ac:dyDescent="0.2">
      <c r="B158" s="131"/>
      <c r="C158" s="132" t="s">
        <v>350</v>
      </c>
      <c r="D158" s="132" t="s">
        <v>160</v>
      </c>
      <c r="E158" s="133" t="s">
        <v>1101</v>
      </c>
      <c r="F158" s="134" t="s">
        <v>1102</v>
      </c>
      <c r="G158" s="135" t="s">
        <v>222</v>
      </c>
      <c r="H158" s="136">
        <v>125</v>
      </c>
      <c r="I158" s="167"/>
      <c r="J158" s="137">
        <f t="shared" si="10"/>
        <v>0</v>
      </c>
      <c r="K158" s="134" t="s">
        <v>164</v>
      </c>
      <c r="L158" s="28"/>
      <c r="M158" s="138" t="s">
        <v>1</v>
      </c>
      <c r="N158" s="139" t="s">
        <v>39</v>
      </c>
      <c r="O158" s="140">
        <v>0</v>
      </c>
      <c r="P158" s="140">
        <f t="shared" si="11"/>
        <v>0</v>
      </c>
      <c r="Q158" s="140">
        <v>0</v>
      </c>
      <c r="R158" s="140">
        <f t="shared" si="12"/>
        <v>0</v>
      </c>
      <c r="S158" s="140">
        <v>0</v>
      </c>
      <c r="T158" s="141">
        <f t="shared" si="13"/>
        <v>0</v>
      </c>
      <c r="AR158" s="142" t="s">
        <v>165</v>
      </c>
      <c r="AT158" s="142" t="s">
        <v>160</v>
      </c>
      <c r="AU158" s="142" t="s">
        <v>81</v>
      </c>
      <c r="AY158" s="16" t="s">
        <v>157</v>
      </c>
      <c r="BE158" s="143">
        <f t="shared" si="14"/>
        <v>0</v>
      </c>
      <c r="BF158" s="143">
        <f t="shared" si="15"/>
        <v>0</v>
      </c>
      <c r="BG158" s="143">
        <f t="shared" si="16"/>
        <v>0</v>
      </c>
      <c r="BH158" s="143">
        <f t="shared" si="17"/>
        <v>0</v>
      </c>
      <c r="BI158" s="143">
        <f t="shared" si="18"/>
        <v>0</v>
      </c>
      <c r="BJ158" s="16" t="s">
        <v>81</v>
      </c>
      <c r="BK158" s="143">
        <f t="shared" si="19"/>
        <v>0</v>
      </c>
      <c r="BL158" s="16" t="s">
        <v>165</v>
      </c>
      <c r="BM158" s="142" t="s">
        <v>456</v>
      </c>
    </row>
    <row r="159" spans="2:65" s="1" customFormat="1" ht="16.5" customHeight="1" x14ac:dyDescent="0.2">
      <c r="B159" s="131"/>
      <c r="C159" s="132" t="s">
        <v>356</v>
      </c>
      <c r="D159" s="132" t="s">
        <v>160</v>
      </c>
      <c r="E159" s="133" t="s">
        <v>1103</v>
      </c>
      <c r="F159" s="134" t="s">
        <v>1104</v>
      </c>
      <c r="G159" s="135" t="s">
        <v>222</v>
      </c>
      <c r="H159" s="136">
        <v>50</v>
      </c>
      <c r="I159" s="167"/>
      <c r="J159" s="137">
        <f t="shared" si="10"/>
        <v>0</v>
      </c>
      <c r="K159" s="134" t="s">
        <v>164</v>
      </c>
      <c r="L159" s="28"/>
      <c r="M159" s="138" t="s">
        <v>1</v>
      </c>
      <c r="N159" s="139" t="s">
        <v>39</v>
      </c>
      <c r="O159" s="140">
        <v>0</v>
      </c>
      <c r="P159" s="140">
        <f t="shared" si="11"/>
        <v>0</v>
      </c>
      <c r="Q159" s="140">
        <v>0</v>
      </c>
      <c r="R159" s="140">
        <f t="shared" si="12"/>
        <v>0</v>
      </c>
      <c r="S159" s="140">
        <v>0</v>
      </c>
      <c r="T159" s="141">
        <f t="shared" si="13"/>
        <v>0</v>
      </c>
      <c r="AR159" s="142" t="s">
        <v>165</v>
      </c>
      <c r="AT159" s="142" t="s">
        <v>160</v>
      </c>
      <c r="AU159" s="142" t="s">
        <v>81</v>
      </c>
      <c r="AY159" s="16" t="s">
        <v>157</v>
      </c>
      <c r="BE159" s="143">
        <f t="shared" si="14"/>
        <v>0</v>
      </c>
      <c r="BF159" s="143">
        <f t="shared" si="15"/>
        <v>0</v>
      </c>
      <c r="BG159" s="143">
        <f t="shared" si="16"/>
        <v>0</v>
      </c>
      <c r="BH159" s="143">
        <f t="shared" si="17"/>
        <v>0</v>
      </c>
      <c r="BI159" s="143">
        <f t="shared" si="18"/>
        <v>0</v>
      </c>
      <c r="BJ159" s="16" t="s">
        <v>81</v>
      </c>
      <c r="BK159" s="143">
        <f t="shared" si="19"/>
        <v>0</v>
      </c>
      <c r="BL159" s="16" t="s">
        <v>165</v>
      </c>
      <c r="BM159" s="142" t="s">
        <v>466</v>
      </c>
    </row>
    <row r="160" spans="2:65" s="1" customFormat="1" ht="16.5" customHeight="1" x14ac:dyDescent="0.2">
      <c r="B160" s="131"/>
      <c r="C160" s="132" t="s">
        <v>360</v>
      </c>
      <c r="D160" s="132" t="s">
        <v>160</v>
      </c>
      <c r="E160" s="133" t="s">
        <v>1105</v>
      </c>
      <c r="F160" s="134" t="s">
        <v>1106</v>
      </c>
      <c r="G160" s="135" t="s">
        <v>222</v>
      </c>
      <c r="H160" s="136">
        <v>10</v>
      </c>
      <c r="I160" s="167"/>
      <c r="J160" s="137">
        <f t="shared" si="10"/>
        <v>0</v>
      </c>
      <c r="K160" s="134" t="s">
        <v>164</v>
      </c>
      <c r="L160" s="28"/>
      <c r="M160" s="138" t="s">
        <v>1</v>
      </c>
      <c r="N160" s="139" t="s">
        <v>39</v>
      </c>
      <c r="O160" s="140">
        <v>0</v>
      </c>
      <c r="P160" s="140">
        <f t="shared" si="11"/>
        <v>0</v>
      </c>
      <c r="Q160" s="140">
        <v>0</v>
      </c>
      <c r="R160" s="140">
        <f t="shared" si="12"/>
        <v>0</v>
      </c>
      <c r="S160" s="140">
        <v>0</v>
      </c>
      <c r="T160" s="141">
        <f t="shared" si="13"/>
        <v>0</v>
      </c>
      <c r="AR160" s="142" t="s">
        <v>165</v>
      </c>
      <c r="AT160" s="142" t="s">
        <v>160</v>
      </c>
      <c r="AU160" s="142" t="s">
        <v>81</v>
      </c>
      <c r="AY160" s="16" t="s">
        <v>157</v>
      </c>
      <c r="BE160" s="143">
        <f t="shared" si="14"/>
        <v>0</v>
      </c>
      <c r="BF160" s="143">
        <f t="shared" si="15"/>
        <v>0</v>
      </c>
      <c r="BG160" s="143">
        <f t="shared" si="16"/>
        <v>0</v>
      </c>
      <c r="BH160" s="143">
        <f t="shared" si="17"/>
        <v>0</v>
      </c>
      <c r="BI160" s="143">
        <f t="shared" si="18"/>
        <v>0</v>
      </c>
      <c r="BJ160" s="16" t="s">
        <v>81</v>
      </c>
      <c r="BK160" s="143">
        <f t="shared" si="19"/>
        <v>0</v>
      </c>
      <c r="BL160" s="16" t="s">
        <v>165</v>
      </c>
      <c r="BM160" s="142" t="s">
        <v>476</v>
      </c>
    </row>
    <row r="161" spans="2:65" s="11" customFormat="1" ht="25.9" customHeight="1" x14ac:dyDescent="0.2">
      <c r="B161" s="120"/>
      <c r="D161" s="121" t="s">
        <v>73</v>
      </c>
      <c r="E161" s="122" t="s">
        <v>1107</v>
      </c>
      <c r="F161" s="122" t="s">
        <v>1108</v>
      </c>
      <c r="J161" s="123">
        <f>BK161</f>
        <v>0</v>
      </c>
      <c r="L161" s="120"/>
      <c r="M161" s="124"/>
      <c r="P161" s="125">
        <f>P162</f>
        <v>0</v>
      </c>
      <c r="R161" s="125">
        <f>R162</f>
        <v>0</v>
      </c>
      <c r="T161" s="126">
        <f>T162</f>
        <v>0</v>
      </c>
      <c r="AR161" s="121" t="s">
        <v>81</v>
      </c>
      <c r="AT161" s="127" t="s">
        <v>73</v>
      </c>
      <c r="AU161" s="127" t="s">
        <v>74</v>
      </c>
      <c r="AY161" s="121" t="s">
        <v>157</v>
      </c>
      <c r="BK161" s="128">
        <f>BK162</f>
        <v>0</v>
      </c>
    </row>
    <row r="162" spans="2:65" s="1" customFormat="1" ht="24.2" customHeight="1" x14ac:dyDescent="0.2">
      <c r="B162" s="131"/>
      <c r="C162" s="132" t="s">
        <v>364</v>
      </c>
      <c r="D162" s="132" t="s">
        <v>160</v>
      </c>
      <c r="E162" s="133" t="s">
        <v>1109</v>
      </c>
      <c r="F162" s="134" t="s">
        <v>1110</v>
      </c>
      <c r="G162" s="135" t="s">
        <v>799</v>
      </c>
      <c r="H162" s="136">
        <v>1</v>
      </c>
      <c r="I162" s="261"/>
      <c r="J162" s="137">
        <f>ROUND(I162*H162,2)</f>
        <v>0</v>
      </c>
      <c r="K162" s="134" t="s">
        <v>164</v>
      </c>
      <c r="L162" s="28"/>
      <c r="M162" s="138" t="s">
        <v>1</v>
      </c>
      <c r="N162" s="139" t="s">
        <v>39</v>
      </c>
      <c r="O162" s="140">
        <v>0</v>
      </c>
      <c r="P162" s="140">
        <f>O162*H162</f>
        <v>0</v>
      </c>
      <c r="Q162" s="140">
        <v>0</v>
      </c>
      <c r="R162" s="140">
        <f>Q162*H162</f>
        <v>0</v>
      </c>
      <c r="S162" s="140">
        <v>0</v>
      </c>
      <c r="T162" s="141">
        <f>S162*H162</f>
        <v>0</v>
      </c>
      <c r="X162" s="143"/>
      <c r="AR162" s="142" t="s">
        <v>165</v>
      </c>
      <c r="AT162" s="142" t="s">
        <v>160</v>
      </c>
      <c r="AU162" s="142" t="s">
        <v>81</v>
      </c>
      <c r="AY162" s="16" t="s">
        <v>157</v>
      </c>
      <c r="BE162" s="143">
        <f>IF(N162="základní",J162,0)</f>
        <v>0</v>
      </c>
      <c r="BF162" s="143">
        <f>IF(N162="snížená",J162,0)</f>
        <v>0</v>
      </c>
      <c r="BG162" s="143">
        <f>IF(N162="zákl. přenesená",J162,0)</f>
        <v>0</v>
      </c>
      <c r="BH162" s="143">
        <f>IF(N162="sníž. přenesená",J162,0)</f>
        <v>0</v>
      </c>
      <c r="BI162" s="143">
        <f>IF(N162="nulová",J162,0)</f>
        <v>0</v>
      </c>
      <c r="BJ162" s="16" t="s">
        <v>81</v>
      </c>
      <c r="BK162" s="143">
        <f>ROUND(I162*H162,2)</f>
        <v>0</v>
      </c>
      <c r="BL162" s="16" t="s">
        <v>165</v>
      </c>
      <c r="BM162" s="142" t="s">
        <v>484</v>
      </c>
    </row>
    <row r="163" spans="2:65" s="11" customFormat="1" ht="25.9" customHeight="1" x14ac:dyDescent="0.2">
      <c r="B163" s="120"/>
      <c r="D163" s="121" t="s">
        <v>73</v>
      </c>
      <c r="E163" s="122" t="s">
        <v>1111</v>
      </c>
      <c r="F163" s="122" t="s">
        <v>1112</v>
      </c>
      <c r="J163" s="123">
        <f>BK163</f>
        <v>0</v>
      </c>
      <c r="L163" s="120"/>
      <c r="M163" s="124"/>
      <c r="P163" s="125">
        <f>SUM(P164:P167)</f>
        <v>0</v>
      </c>
      <c r="R163" s="125">
        <f>SUM(R164:R167)</f>
        <v>0</v>
      </c>
      <c r="T163" s="126">
        <f>SUM(T164:T167)</f>
        <v>0</v>
      </c>
      <c r="AR163" s="121" t="s">
        <v>81</v>
      </c>
      <c r="AT163" s="127" t="s">
        <v>73</v>
      </c>
      <c r="AU163" s="127" t="s">
        <v>74</v>
      </c>
      <c r="AY163" s="121" t="s">
        <v>157</v>
      </c>
      <c r="BK163" s="128">
        <f>SUM(BK164:BK167)</f>
        <v>0</v>
      </c>
    </row>
    <row r="164" spans="2:65" s="1" customFormat="1" ht="16.5" customHeight="1" x14ac:dyDescent="0.2">
      <c r="B164" s="131"/>
      <c r="C164" s="132" t="s">
        <v>369</v>
      </c>
      <c r="D164" s="132" t="s">
        <v>160</v>
      </c>
      <c r="E164" s="133" t="s">
        <v>1113</v>
      </c>
      <c r="F164" s="134" t="s">
        <v>1114</v>
      </c>
      <c r="G164" s="135" t="s">
        <v>799</v>
      </c>
      <c r="H164" s="136">
        <v>30</v>
      </c>
      <c r="I164" s="167"/>
      <c r="J164" s="137">
        <f>ROUND(I164*H164,2)</f>
        <v>0</v>
      </c>
      <c r="K164" s="134" t="s">
        <v>164</v>
      </c>
      <c r="L164" s="28"/>
      <c r="M164" s="138" t="s">
        <v>1</v>
      </c>
      <c r="N164" s="139" t="s">
        <v>39</v>
      </c>
      <c r="O164" s="140">
        <v>0</v>
      </c>
      <c r="P164" s="140">
        <f>O164*H164</f>
        <v>0</v>
      </c>
      <c r="Q164" s="140">
        <v>0</v>
      </c>
      <c r="R164" s="140">
        <f>Q164*H164</f>
        <v>0</v>
      </c>
      <c r="S164" s="140">
        <v>0</v>
      </c>
      <c r="T164" s="141">
        <f>S164*H164</f>
        <v>0</v>
      </c>
      <c r="AR164" s="142" t="s">
        <v>165</v>
      </c>
      <c r="AT164" s="142" t="s">
        <v>160</v>
      </c>
      <c r="AU164" s="142" t="s">
        <v>81</v>
      </c>
      <c r="AY164" s="16" t="s">
        <v>157</v>
      </c>
      <c r="BE164" s="143">
        <f>IF(N164="základní",J164,0)</f>
        <v>0</v>
      </c>
      <c r="BF164" s="143">
        <f>IF(N164="snížená",J164,0)</f>
        <v>0</v>
      </c>
      <c r="BG164" s="143">
        <f>IF(N164="zákl. přenesená",J164,0)</f>
        <v>0</v>
      </c>
      <c r="BH164" s="143">
        <f>IF(N164="sníž. přenesená",J164,0)</f>
        <v>0</v>
      </c>
      <c r="BI164" s="143">
        <f>IF(N164="nulová",J164,0)</f>
        <v>0</v>
      </c>
      <c r="BJ164" s="16" t="s">
        <v>81</v>
      </c>
      <c r="BK164" s="143">
        <f>ROUND(I164*H164,2)</f>
        <v>0</v>
      </c>
      <c r="BL164" s="16" t="s">
        <v>165</v>
      </c>
      <c r="BM164" s="142" t="s">
        <v>491</v>
      </c>
    </row>
    <row r="165" spans="2:65" s="1" customFormat="1" ht="16.5" customHeight="1" x14ac:dyDescent="0.2">
      <c r="B165" s="131"/>
      <c r="C165" s="132" t="s">
        <v>375</v>
      </c>
      <c r="D165" s="132" t="s">
        <v>160</v>
      </c>
      <c r="E165" s="133" t="s">
        <v>1115</v>
      </c>
      <c r="F165" s="134" t="s">
        <v>1116</v>
      </c>
      <c r="G165" s="135" t="s">
        <v>799</v>
      </c>
      <c r="H165" s="136">
        <v>4</v>
      </c>
      <c r="I165" s="167"/>
      <c r="J165" s="137">
        <f>ROUND(I165*H165,2)</f>
        <v>0</v>
      </c>
      <c r="K165" s="134" t="s">
        <v>164</v>
      </c>
      <c r="L165" s="28"/>
      <c r="M165" s="138" t="s">
        <v>1</v>
      </c>
      <c r="N165" s="139" t="s">
        <v>39</v>
      </c>
      <c r="O165" s="140">
        <v>0</v>
      </c>
      <c r="P165" s="140">
        <f>O165*H165</f>
        <v>0</v>
      </c>
      <c r="Q165" s="140">
        <v>0</v>
      </c>
      <c r="R165" s="140">
        <f>Q165*H165</f>
        <v>0</v>
      </c>
      <c r="S165" s="140">
        <v>0</v>
      </c>
      <c r="T165" s="141">
        <f>S165*H165</f>
        <v>0</v>
      </c>
      <c r="AR165" s="142" t="s">
        <v>165</v>
      </c>
      <c r="AT165" s="142" t="s">
        <v>160</v>
      </c>
      <c r="AU165" s="142" t="s">
        <v>81</v>
      </c>
      <c r="AY165" s="16" t="s">
        <v>157</v>
      </c>
      <c r="BE165" s="143">
        <f>IF(N165="základní",J165,0)</f>
        <v>0</v>
      </c>
      <c r="BF165" s="143">
        <f>IF(N165="snížená",J165,0)</f>
        <v>0</v>
      </c>
      <c r="BG165" s="143">
        <f>IF(N165="zákl. přenesená",J165,0)</f>
        <v>0</v>
      </c>
      <c r="BH165" s="143">
        <f>IF(N165="sníž. přenesená",J165,0)</f>
        <v>0</v>
      </c>
      <c r="BI165" s="143">
        <f>IF(N165="nulová",J165,0)</f>
        <v>0</v>
      </c>
      <c r="BJ165" s="16" t="s">
        <v>81</v>
      </c>
      <c r="BK165" s="143">
        <f>ROUND(I165*H165,2)</f>
        <v>0</v>
      </c>
      <c r="BL165" s="16" t="s">
        <v>165</v>
      </c>
      <c r="BM165" s="142" t="s">
        <v>496</v>
      </c>
    </row>
    <row r="166" spans="2:65" s="1" customFormat="1" ht="16.5" customHeight="1" x14ac:dyDescent="0.2">
      <c r="B166" s="131"/>
      <c r="C166" s="132" t="s">
        <v>380</v>
      </c>
      <c r="D166" s="132" t="s">
        <v>160</v>
      </c>
      <c r="E166" s="133" t="s">
        <v>1117</v>
      </c>
      <c r="F166" s="134" t="s">
        <v>1118</v>
      </c>
      <c r="G166" s="135" t="s">
        <v>799</v>
      </c>
      <c r="H166" s="136">
        <v>8</v>
      </c>
      <c r="I166" s="167"/>
      <c r="J166" s="137">
        <f>ROUND(I166*H166,2)</f>
        <v>0</v>
      </c>
      <c r="K166" s="134" t="s">
        <v>164</v>
      </c>
      <c r="L166" s="28"/>
      <c r="M166" s="138" t="s">
        <v>1</v>
      </c>
      <c r="N166" s="139" t="s">
        <v>39</v>
      </c>
      <c r="O166" s="140">
        <v>0</v>
      </c>
      <c r="P166" s="140">
        <f>O166*H166</f>
        <v>0</v>
      </c>
      <c r="Q166" s="140">
        <v>0</v>
      </c>
      <c r="R166" s="140">
        <f>Q166*H166</f>
        <v>0</v>
      </c>
      <c r="S166" s="140">
        <v>0</v>
      </c>
      <c r="T166" s="141">
        <f>S166*H166</f>
        <v>0</v>
      </c>
      <c r="AR166" s="142" t="s">
        <v>165</v>
      </c>
      <c r="AT166" s="142" t="s">
        <v>160</v>
      </c>
      <c r="AU166" s="142" t="s">
        <v>81</v>
      </c>
      <c r="AY166" s="16" t="s">
        <v>157</v>
      </c>
      <c r="BE166" s="143">
        <f>IF(N166="základní",J166,0)</f>
        <v>0</v>
      </c>
      <c r="BF166" s="143">
        <f>IF(N166="snížená",J166,0)</f>
        <v>0</v>
      </c>
      <c r="BG166" s="143">
        <f>IF(N166="zákl. přenesená",J166,0)</f>
        <v>0</v>
      </c>
      <c r="BH166" s="143">
        <f>IF(N166="sníž. přenesená",J166,0)</f>
        <v>0</v>
      </c>
      <c r="BI166" s="143">
        <f>IF(N166="nulová",J166,0)</f>
        <v>0</v>
      </c>
      <c r="BJ166" s="16" t="s">
        <v>81</v>
      </c>
      <c r="BK166" s="143">
        <f>ROUND(I166*H166,2)</f>
        <v>0</v>
      </c>
      <c r="BL166" s="16" t="s">
        <v>165</v>
      </c>
      <c r="BM166" s="142" t="s">
        <v>503</v>
      </c>
    </row>
    <row r="167" spans="2:65" s="1" customFormat="1" ht="16.5" customHeight="1" x14ac:dyDescent="0.2">
      <c r="B167" s="131"/>
      <c r="C167" s="132" t="s">
        <v>384</v>
      </c>
      <c r="D167" s="132" t="s">
        <v>160</v>
      </c>
      <c r="E167" s="133" t="s">
        <v>1119</v>
      </c>
      <c r="F167" s="134" t="s">
        <v>1120</v>
      </c>
      <c r="G167" s="135" t="s">
        <v>799</v>
      </c>
      <c r="H167" s="136">
        <v>20</v>
      </c>
      <c r="I167" s="167"/>
      <c r="J167" s="137">
        <f>ROUND(I167*H167,2)</f>
        <v>0</v>
      </c>
      <c r="K167" s="134" t="s">
        <v>164</v>
      </c>
      <c r="L167" s="28"/>
      <c r="M167" s="138" t="s">
        <v>1</v>
      </c>
      <c r="N167" s="139" t="s">
        <v>39</v>
      </c>
      <c r="O167" s="140">
        <v>0</v>
      </c>
      <c r="P167" s="140">
        <f>O167*H167</f>
        <v>0</v>
      </c>
      <c r="Q167" s="140">
        <v>0</v>
      </c>
      <c r="R167" s="140">
        <f>Q167*H167</f>
        <v>0</v>
      </c>
      <c r="S167" s="140">
        <v>0</v>
      </c>
      <c r="T167" s="141">
        <f>S167*H167</f>
        <v>0</v>
      </c>
      <c r="AR167" s="142" t="s">
        <v>165</v>
      </c>
      <c r="AT167" s="142" t="s">
        <v>160</v>
      </c>
      <c r="AU167" s="142" t="s">
        <v>81</v>
      </c>
      <c r="AY167" s="16" t="s">
        <v>157</v>
      </c>
      <c r="BE167" s="143">
        <f>IF(N167="základní",J167,0)</f>
        <v>0</v>
      </c>
      <c r="BF167" s="143">
        <f>IF(N167="snížená",J167,0)</f>
        <v>0</v>
      </c>
      <c r="BG167" s="143">
        <f>IF(N167="zákl. přenesená",J167,0)</f>
        <v>0</v>
      </c>
      <c r="BH167" s="143">
        <f>IF(N167="sníž. přenesená",J167,0)</f>
        <v>0</v>
      </c>
      <c r="BI167" s="143">
        <f>IF(N167="nulová",J167,0)</f>
        <v>0</v>
      </c>
      <c r="BJ167" s="16" t="s">
        <v>81</v>
      </c>
      <c r="BK167" s="143">
        <f>ROUND(I167*H167,2)</f>
        <v>0</v>
      </c>
      <c r="BL167" s="16" t="s">
        <v>165</v>
      </c>
      <c r="BM167" s="142" t="s">
        <v>510</v>
      </c>
    </row>
    <row r="168" spans="2:65" s="11" customFormat="1" ht="25.9" customHeight="1" x14ac:dyDescent="0.2">
      <c r="B168" s="120"/>
      <c r="D168" s="121" t="s">
        <v>73</v>
      </c>
      <c r="E168" s="122" t="s">
        <v>1121</v>
      </c>
      <c r="F168" s="122" t="s">
        <v>1122</v>
      </c>
      <c r="J168" s="123">
        <f>BK168</f>
        <v>0</v>
      </c>
      <c r="L168" s="120"/>
      <c r="M168" s="124"/>
      <c r="P168" s="125">
        <f>SUM(P169:P170)</f>
        <v>0</v>
      </c>
      <c r="R168" s="125">
        <f>SUM(R169:R170)</f>
        <v>0</v>
      </c>
      <c r="T168" s="126">
        <f>SUM(T169:T170)</f>
        <v>0</v>
      </c>
      <c r="AR168" s="121" t="s">
        <v>81</v>
      </c>
      <c r="AT168" s="127" t="s">
        <v>73</v>
      </c>
      <c r="AU168" s="127" t="s">
        <v>74</v>
      </c>
      <c r="AY168" s="121" t="s">
        <v>157</v>
      </c>
      <c r="BK168" s="128">
        <f>SUM(BK169:BK170)</f>
        <v>0</v>
      </c>
    </row>
    <row r="169" spans="2:65" s="1" customFormat="1" ht="16.5" customHeight="1" x14ac:dyDescent="0.2">
      <c r="B169" s="131"/>
      <c r="C169" s="132" t="s">
        <v>389</v>
      </c>
      <c r="D169" s="132" t="s">
        <v>160</v>
      </c>
      <c r="E169" s="133" t="s">
        <v>1123</v>
      </c>
      <c r="F169" s="134" t="s">
        <v>1124</v>
      </c>
      <c r="G169" s="135" t="s">
        <v>1008</v>
      </c>
      <c r="H169" s="136">
        <v>1</v>
      </c>
      <c r="I169" s="261"/>
      <c r="J169" s="137">
        <f>ROUND(I169*H169,2)</f>
        <v>0</v>
      </c>
      <c r="K169" s="134" t="s">
        <v>164</v>
      </c>
      <c r="L169" s="28"/>
      <c r="M169" s="138" t="s">
        <v>1</v>
      </c>
      <c r="N169" s="139" t="s">
        <v>39</v>
      </c>
      <c r="O169" s="140">
        <v>0</v>
      </c>
      <c r="P169" s="140">
        <f>O169*H169</f>
        <v>0</v>
      </c>
      <c r="Q169" s="140">
        <v>0</v>
      </c>
      <c r="R169" s="140">
        <f>Q169*H169</f>
        <v>0</v>
      </c>
      <c r="S169" s="140">
        <v>0</v>
      </c>
      <c r="T169" s="141">
        <f>S169*H169</f>
        <v>0</v>
      </c>
      <c r="X169" s="143"/>
      <c r="AR169" s="142" t="s">
        <v>165</v>
      </c>
      <c r="AT169" s="142" t="s">
        <v>160</v>
      </c>
      <c r="AU169" s="142" t="s">
        <v>81</v>
      </c>
      <c r="AY169" s="16" t="s">
        <v>157</v>
      </c>
      <c r="BE169" s="143">
        <f>IF(N169="základní",J169,0)</f>
        <v>0</v>
      </c>
      <c r="BF169" s="143">
        <f>IF(N169="snížená",J169,0)</f>
        <v>0</v>
      </c>
      <c r="BG169" s="143">
        <f>IF(N169="zákl. přenesená",J169,0)</f>
        <v>0</v>
      </c>
      <c r="BH169" s="143">
        <f>IF(N169="sníž. přenesená",J169,0)</f>
        <v>0</v>
      </c>
      <c r="BI169" s="143">
        <f>IF(N169="nulová",J169,0)</f>
        <v>0</v>
      </c>
      <c r="BJ169" s="16" t="s">
        <v>81</v>
      </c>
      <c r="BK169" s="143">
        <f>ROUND(I169*H169,2)</f>
        <v>0</v>
      </c>
      <c r="BL169" s="16" t="s">
        <v>165</v>
      </c>
      <c r="BM169" s="142" t="s">
        <v>527</v>
      </c>
    </row>
    <row r="170" spans="2:65" s="1" customFormat="1" ht="16.5" customHeight="1" x14ac:dyDescent="0.2">
      <c r="B170" s="131"/>
      <c r="C170" s="132" t="s">
        <v>393</v>
      </c>
      <c r="D170" s="132" t="s">
        <v>160</v>
      </c>
      <c r="E170" s="133" t="s">
        <v>1125</v>
      </c>
      <c r="F170" s="134" t="s">
        <v>1126</v>
      </c>
      <c r="G170" s="135" t="s">
        <v>255</v>
      </c>
      <c r="H170" s="136">
        <v>32</v>
      </c>
      <c r="I170" s="261"/>
      <c r="J170" s="137">
        <f>ROUND(I170*H170,2)</f>
        <v>0</v>
      </c>
      <c r="K170" s="134" t="s">
        <v>164</v>
      </c>
      <c r="L170" s="28"/>
      <c r="M170" s="179" t="s">
        <v>1</v>
      </c>
      <c r="N170" s="180" t="s">
        <v>39</v>
      </c>
      <c r="O170" s="181">
        <v>0</v>
      </c>
      <c r="P170" s="181">
        <f>O170*H170</f>
        <v>0</v>
      </c>
      <c r="Q170" s="181">
        <v>0</v>
      </c>
      <c r="R170" s="181">
        <f>Q170*H170</f>
        <v>0</v>
      </c>
      <c r="S170" s="181">
        <v>0</v>
      </c>
      <c r="T170" s="182">
        <f>S170*H170</f>
        <v>0</v>
      </c>
      <c r="AR170" s="142" t="s">
        <v>165</v>
      </c>
      <c r="AT170" s="142" t="s">
        <v>160</v>
      </c>
      <c r="AU170" s="142" t="s">
        <v>81</v>
      </c>
      <c r="AY170" s="16" t="s">
        <v>157</v>
      </c>
      <c r="BE170" s="143">
        <f>IF(N170="základní",J170,0)</f>
        <v>0</v>
      </c>
      <c r="BF170" s="143">
        <f>IF(N170="snížená",J170,0)</f>
        <v>0</v>
      </c>
      <c r="BG170" s="143">
        <f>IF(N170="zákl. přenesená",J170,0)</f>
        <v>0</v>
      </c>
      <c r="BH170" s="143">
        <f>IF(N170="sníž. přenesená",J170,0)</f>
        <v>0</v>
      </c>
      <c r="BI170" s="143">
        <f>IF(N170="nulová",J170,0)</f>
        <v>0</v>
      </c>
      <c r="BJ170" s="16" t="s">
        <v>81</v>
      </c>
      <c r="BK170" s="143">
        <f>ROUND(I170*H170,2)</f>
        <v>0</v>
      </c>
      <c r="BL170" s="16" t="s">
        <v>165</v>
      </c>
      <c r="BM170" s="142" t="s">
        <v>539</v>
      </c>
    </row>
    <row r="171" spans="2:65" s="1" customFormat="1" ht="6.95" customHeight="1" x14ac:dyDescent="0.2">
      <c r="B171" s="40"/>
      <c r="C171" s="41"/>
      <c r="D171" s="41"/>
      <c r="E171" s="41"/>
      <c r="F171" s="41"/>
      <c r="G171" s="41"/>
      <c r="H171" s="41"/>
      <c r="I171" s="41"/>
      <c r="J171" s="41"/>
      <c r="K171" s="41"/>
      <c r="L171" s="28"/>
    </row>
  </sheetData>
  <autoFilter ref="C130:K170" xr:uid="{00000000-0009-0000-0000-000006000000}"/>
  <mergeCells count="15">
    <mergeCell ref="E117:H117"/>
    <mergeCell ref="E121:H121"/>
    <mergeCell ref="E119:H119"/>
    <mergeCell ref="E123:H123"/>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58" fitToHeight="100" orientation="portrait"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16"/>
  <sheetViews>
    <sheetView showGridLines="0" topLeftCell="B108" workbookViewId="0">
      <selection activeCell="I129" sqref="I129"/>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14" t="s">
        <v>5</v>
      </c>
      <c r="M2" s="301"/>
      <c r="N2" s="301"/>
      <c r="O2" s="301"/>
      <c r="P2" s="301"/>
      <c r="Q2" s="301"/>
      <c r="R2" s="301"/>
      <c r="S2" s="301"/>
      <c r="T2" s="301"/>
      <c r="U2" s="301"/>
      <c r="V2" s="301"/>
      <c r="AT2" s="16" t="s">
        <v>110</v>
      </c>
    </row>
    <row r="3" spans="2:46" ht="6.95" customHeight="1" x14ac:dyDescent="0.2">
      <c r="B3" s="17"/>
      <c r="C3" s="18"/>
      <c r="D3" s="18"/>
      <c r="E3" s="18"/>
      <c r="F3" s="18"/>
      <c r="G3" s="18"/>
      <c r="H3" s="18"/>
      <c r="I3" s="18"/>
      <c r="J3" s="18"/>
      <c r="K3" s="18"/>
      <c r="L3" s="19"/>
      <c r="AT3" s="16" t="s">
        <v>83</v>
      </c>
    </row>
    <row r="4" spans="2:46" ht="24.95" customHeight="1" x14ac:dyDescent="0.2">
      <c r="B4" s="19"/>
      <c r="D4" s="20" t="s">
        <v>123</v>
      </c>
      <c r="L4" s="19"/>
      <c r="M4" s="89" t="s">
        <v>10</v>
      </c>
      <c r="AT4" s="16" t="s">
        <v>3</v>
      </c>
    </row>
    <row r="5" spans="2:46" ht="6.95" customHeight="1" x14ac:dyDescent="0.2">
      <c r="B5" s="19"/>
      <c r="L5" s="19"/>
    </row>
    <row r="6" spans="2:46" ht="12" customHeight="1" x14ac:dyDescent="0.2">
      <c r="B6" s="19"/>
      <c r="D6" s="25" t="s">
        <v>14</v>
      </c>
      <c r="L6" s="19"/>
    </row>
    <row r="7" spans="2:46" ht="16.5" customHeight="1" x14ac:dyDescent="0.2">
      <c r="B7" s="19"/>
      <c r="E7" s="340" t="str">
        <f>'Rekapitulace stavby'!K6</f>
        <v>NOVÝ ZDROJ KYSLÍKU</v>
      </c>
      <c r="F7" s="341"/>
      <c r="G7" s="341"/>
      <c r="H7" s="341"/>
      <c r="L7" s="19"/>
    </row>
    <row r="8" spans="2:46" ht="12.75" x14ac:dyDescent="0.2">
      <c r="B8" s="19"/>
      <c r="D8" s="25" t="s">
        <v>124</v>
      </c>
      <c r="L8" s="19"/>
    </row>
    <row r="9" spans="2:46" ht="16.5" customHeight="1" x14ac:dyDescent="0.2">
      <c r="B9" s="19"/>
      <c r="E9" s="340" t="s">
        <v>125</v>
      </c>
      <c r="F9" s="301"/>
      <c r="G9" s="301"/>
      <c r="H9" s="301"/>
      <c r="L9" s="19"/>
    </row>
    <row r="10" spans="2:46" ht="12" customHeight="1" x14ac:dyDescent="0.2">
      <c r="B10" s="19"/>
      <c r="D10" s="25" t="s">
        <v>126</v>
      </c>
      <c r="L10" s="19"/>
    </row>
    <row r="11" spans="2:46" s="1" customFormat="1" ht="16.5" customHeight="1" x14ac:dyDescent="0.2">
      <c r="B11" s="28"/>
      <c r="E11" s="325" t="s">
        <v>853</v>
      </c>
      <c r="F11" s="339"/>
      <c r="G11" s="339"/>
      <c r="H11" s="339"/>
      <c r="L11" s="28"/>
    </row>
    <row r="12" spans="2:46" s="1" customFormat="1" ht="12" customHeight="1" x14ac:dyDescent="0.2">
      <c r="B12" s="28"/>
      <c r="D12" s="25" t="s">
        <v>128</v>
      </c>
      <c r="L12" s="28"/>
    </row>
    <row r="13" spans="2:46" s="1" customFormat="1" ht="16.5" customHeight="1" x14ac:dyDescent="0.2">
      <c r="B13" s="28"/>
      <c r="E13" s="326" t="s">
        <v>1127</v>
      </c>
      <c r="F13" s="339"/>
      <c r="G13" s="339"/>
      <c r="H13" s="339"/>
      <c r="L13" s="28"/>
    </row>
    <row r="14" spans="2:46" s="1" customFormat="1" x14ac:dyDescent="0.2">
      <c r="B14" s="28"/>
      <c r="L14" s="28"/>
    </row>
    <row r="15" spans="2:46" s="1" customFormat="1" ht="12" customHeight="1" x14ac:dyDescent="0.2">
      <c r="B15" s="28"/>
      <c r="D15" s="25" t="s">
        <v>16</v>
      </c>
      <c r="F15" s="23" t="s">
        <v>1</v>
      </c>
      <c r="I15" s="25" t="s">
        <v>17</v>
      </c>
      <c r="J15" s="23" t="s">
        <v>1</v>
      </c>
      <c r="L15" s="28"/>
    </row>
    <row r="16" spans="2:46" s="1" customFormat="1" ht="12" customHeight="1" x14ac:dyDescent="0.2">
      <c r="B16" s="28"/>
      <c r="D16" s="25" t="s">
        <v>18</v>
      </c>
      <c r="F16" s="23" t="s">
        <v>19</v>
      </c>
      <c r="I16" s="25" t="s">
        <v>20</v>
      </c>
      <c r="J16" s="48" t="str">
        <f>'Rekapitulace stavby'!AN8</f>
        <v>14. 6. 2023</v>
      </c>
      <c r="L16" s="28"/>
    </row>
    <row r="17" spans="2:12" s="1" customFormat="1" ht="10.9" customHeight="1" x14ac:dyDescent="0.2">
      <c r="B17" s="28"/>
      <c r="L17" s="28"/>
    </row>
    <row r="18" spans="2:12" s="1" customFormat="1" ht="12" customHeight="1" x14ac:dyDescent="0.2">
      <c r="B18" s="28"/>
      <c r="D18" s="25" t="s">
        <v>22</v>
      </c>
      <c r="I18" s="25" t="s">
        <v>23</v>
      </c>
      <c r="J18" s="23" t="str">
        <f>IF('Rekapitulace stavby'!AN10="","",'Rekapitulace stavby'!AN10)</f>
        <v/>
      </c>
      <c r="L18" s="28"/>
    </row>
    <row r="19" spans="2:12" s="1" customFormat="1" ht="18" customHeight="1" x14ac:dyDescent="0.2">
      <c r="B19" s="28"/>
      <c r="E19" s="23" t="str">
        <f>IF('Rekapitulace stavby'!E11="","",'Rekapitulace stavby'!E11)</f>
        <v>KRÁLOVÉHRADECKÝ KRAJ</v>
      </c>
      <c r="I19" s="25" t="s">
        <v>25</v>
      </c>
      <c r="J19" s="23" t="str">
        <f>IF('Rekapitulace stavby'!AN11="","",'Rekapitulace stavby'!AN11)</f>
        <v/>
      </c>
      <c r="L19" s="28"/>
    </row>
    <row r="20" spans="2:12" s="1" customFormat="1" ht="6.95" customHeight="1" x14ac:dyDescent="0.2">
      <c r="B20" s="28"/>
      <c r="L20" s="28"/>
    </row>
    <row r="21" spans="2:12" s="1" customFormat="1" ht="12" customHeight="1" x14ac:dyDescent="0.2">
      <c r="B21" s="28"/>
      <c r="D21" s="25" t="s">
        <v>26</v>
      </c>
      <c r="I21" s="25" t="s">
        <v>23</v>
      </c>
      <c r="J21" s="23" t="str">
        <f>'Rekapitulace stavby'!AN13</f>
        <v/>
      </c>
      <c r="L21" s="28"/>
    </row>
    <row r="22" spans="2:12" s="1" customFormat="1" ht="18" customHeight="1" x14ac:dyDescent="0.2">
      <c r="B22" s="28"/>
      <c r="E22" s="300" t="str">
        <f>'Rekapitulace stavby'!E14</f>
        <v>Na základě výběrového řízení</v>
      </c>
      <c r="F22" s="300"/>
      <c r="G22" s="300"/>
      <c r="H22" s="300"/>
      <c r="I22" s="25" t="s">
        <v>25</v>
      </c>
      <c r="J22" s="23" t="str">
        <f>'Rekapitulace stavby'!AN14</f>
        <v/>
      </c>
      <c r="L22" s="28"/>
    </row>
    <row r="23" spans="2:12" s="1" customFormat="1" ht="6.95" customHeight="1" x14ac:dyDescent="0.2">
      <c r="B23" s="28"/>
      <c r="L23" s="28"/>
    </row>
    <row r="24" spans="2:12" s="1" customFormat="1" ht="12" customHeight="1" x14ac:dyDescent="0.2">
      <c r="B24" s="28"/>
      <c r="D24" s="25" t="s">
        <v>28</v>
      </c>
      <c r="I24" s="25" t="s">
        <v>23</v>
      </c>
      <c r="J24" s="23" t="str">
        <f>IF('Rekapitulace stavby'!AN16="","",'Rekapitulace stavby'!AN16)</f>
        <v/>
      </c>
      <c r="L24" s="28"/>
    </row>
    <row r="25" spans="2:12" s="1" customFormat="1" ht="18" customHeight="1" x14ac:dyDescent="0.2">
      <c r="B25" s="28"/>
      <c r="E25" s="23" t="str">
        <f>IF('Rekapitulace stavby'!E17="","",'Rekapitulace stavby'!E17)</f>
        <v>KANIA a.s.</v>
      </c>
      <c r="I25" s="25" t="s">
        <v>25</v>
      </c>
      <c r="J25" s="23" t="str">
        <f>IF('Rekapitulace stavby'!AN17="","",'Rekapitulace stavby'!AN17)</f>
        <v/>
      </c>
      <c r="L25" s="28"/>
    </row>
    <row r="26" spans="2:12" s="1" customFormat="1" ht="6.95" customHeight="1" x14ac:dyDescent="0.2">
      <c r="B26" s="28"/>
      <c r="L26" s="28"/>
    </row>
    <row r="27" spans="2:12" s="1" customFormat="1" ht="12" customHeight="1" x14ac:dyDescent="0.2">
      <c r="B27" s="28"/>
      <c r="D27" s="25" t="s">
        <v>31</v>
      </c>
      <c r="I27" s="25" t="s">
        <v>23</v>
      </c>
      <c r="J27" s="23" t="str">
        <f>IF('Rekapitulace stavby'!AN19="","",'Rekapitulace stavby'!AN19)</f>
        <v/>
      </c>
      <c r="L27" s="28"/>
    </row>
    <row r="28" spans="2:12" s="1" customFormat="1" ht="18" customHeight="1" x14ac:dyDescent="0.2">
      <c r="B28" s="28"/>
      <c r="E28" s="23" t="str">
        <f>IF('Rekapitulace stavby'!E20="","",'Rekapitulace stavby'!E20)</f>
        <v xml:space="preserve"> </v>
      </c>
      <c r="I28" s="25" t="s">
        <v>25</v>
      </c>
      <c r="J28" s="23" t="str">
        <f>IF('Rekapitulace stavby'!AN20="","",'Rekapitulace stavby'!AN20)</f>
        <v/>
      </c>
      <c r="L28" s="28"/>
    </row>
    <row r="29" spans="2:12" s="1" customFormat="1" ht="6.95" customHeight="1" x14ac:dyDescent="0.2">
      <c r="B29" s="28"/>
      <c r="L29" s="28"/>
    </row>
    <row r="30" spans="2:12" s="1" customFormat="1" ht="12" customHeight="1" x14ac:dyDescent="0.2">
      <c r="B30" s="28"/>
      <c r="D30" s="25" t="s">
        <v>32</v>
      </c>
      <c r="L30" s="28"/>
    </row>
    <row r="31" spans="2:12" s="7" customFormat="1" ht="95.25" customHeight="1" x14ac:dyDescent="0.2">
      <c r="B31" s="90"/>
      <c r="E31" s="303" t="s">
        <v>33</v>
      </c>
      <c r="F31" s="303"/>
      <c r="G31" s="303"/>
      <c r="H31" s="303"/>
      <c r="L31" s="90"/>
    </row>
    <row r="32" spans="2:12" s="1" customFormat="1" ht="6.95" customHeight="1" x14ac:dyDescent="0.2">
      <c r="B32" s="28"/>
      <c r="L32" s="28"/>
    </row>
    <row r="33" spans="2:12" s="1" customFormat="1" ht="6.95" customHeight="1" x14ac:dyDescent="0.2">
      <c r="B33" s="28"/>
      <c r="D33" s="49"/>
      <c r="E33" s="49"/>
      <c r="F33" s="49"/>
      <c r="G33" s="49"/>
      <c r="H33" s="49"/>
      <c r="I33" s="49"/>
      <c r="J33" s="49"/>
      <c r="K33" s="49"/>
      <c r="L33" s="28"/>
    </row>
    <row r="34" spans="2:12" s="1" customFormat="1" ht="25.35" customHeight="1" x14ac:dyDescent="0.2">
      <c r="B34" s="28"/>
      <c r="D34" s="91" t="s">
        <v>34</v>
      </c>
      <c r="J34" s="62">
        <f>ROUND(J127, 2)</f>
        <v>0</v>
      </c>
      <c r="L34" s="28"/>
    </row>
    <row r="35" spans="2:12" s="1" customFormat="1" ht="6.95" customHeight="1" x14ac:dyDescent="0.2">
      <c r="B35" s="28"/>
      <c r="D35" s="49"/>
      <c r="E35" s="49"/>
      <c r="F35" s="49"/>
      <c r="G35" s="49"/>
      <c r="H35" s="49"/>
      <c r="I35" s="49"/>
      <c r="J35" s="49"/>
      <c r="K35" s="49"/>
      <c r="L35" s="28"/>
    </row>
    <row r="36" spans="2:12" s="1" customFormat="1" ht="14.45" customHeight="1" x14ac:dyDescent="0.2">
      <c r="B36" s="28"/>
      <c r="F36" s="31" t="s">
        <v>36</v>
      </c>
      <c r="I36" s="31" t="s">
        <v>35</v>
      </c>
      <c r="J36" s="31" t="s">
        <v>37</v>
      </c>
      <c r="L36" s="28"/>
    </row>
    <row r="37" spans="2:12" s="1" customFormat="1" ht="14.45" customHeight="1" x14ac:dyDescent="0.2">
      <c r="B37" s="28"/>
      <c r="D37" s="51" t="s">
        <v>38</v>
      </c>
      <c r="E37" s="25" t="s">
        <v>39</v>
      </c>
      <c r="F37" s="81">
        <f>ROUND((SUM(BE127:BE215)),  2)</f>
        <v>0</v>
      </c>
      <c r="I37" s="92">
        <v>0.21</v>
      </c>
      <c r="J37" s="81">
        <f>ROUND(((SUM(BE127:BE215))*I37),  2)</f>
        <v>0</v>
      </c>
      <c r="L37" s="28"/>
    </row>
    <row r="38" spans="2:12" s="1" customFormat="1" ht="14.45" customHeight="1" x14ac:dyDescent="0.2">
      <c r="B38" s="28"/>
      <c r="E38" s="25" t="s">
        <v>40</v>
      </c>
      <c r="F38" s="81">
        <f>ROUND((SUM(BF127:BF215)),  2)</f>
        <v>0</v>
      </c>
      <c r="I38" s="92">
        <v>0.15</v>
      </c>
      <c r="J38" s="81">
        <f>ROUND(((SUM(BF127:BF215))*I38),  2)</f>
        <v>0</v>
      </c>
      <c r="L38" s="28"/>
    </row>
    <row r="39" spans="2:12" s="1" customFormat="1" ht="14.45" hidden="1" customHeight="1" x14ac:dyDescent="0.2">
      <c r="B39" s="28"/>
      <c r="E39" s="25" t="s">
        <v>41</v>
      </c>
      <c r="F39" s="81">
        <f>ROUND((SUM(BG127:BG215)),  2)</f>
        <v>0</v>
      </c>
      <c r="I39" s="92">
        <v>0.21</v>
      </c>
      <c r="J39" s="81">
        <f>0</f>
        <v>0</v>
      </c>
      <c r="L39" s="28"/>
    </row>
    <row r="40" spans="2:12" s="1" customFormat="1" ht="14.45" hidden="1" customHeight="1" x14ac:dyDescent="0.2">
      <c r="B40" s="28"/>
      <c r="E40" s="25" t="s">
        <v>42</v>
      </c>
      <c r="F40" s="81">
        <f>ROUND((SUM(BH127:BH215)),  2)</f>
        <v>0</v>
      </c>
      <c r="I40" s="92">
        <v>0.15</v>
      </c>
      <c r="J40" s="81">
        <f>0</f>
        <v>0</v>
      </c>
      <c r="L40" s="28"/>
    </row>
    <row r="41" spans="2:12" s="1" customFormat="1" ht="14.45" hidden="1" customHeight="1" x14ac:dyDescent="0.2">
      <c r="B41" s="28"/>
      <c r="E41" s="25" t="s">
        <v>43</v>
      </c>
      <c r="F41" s="81">
        <f>ROUND((SUM(BI127:BI215)),  2)</f>
        <v>0</v>
      </c>
      <c r="I41" s="92">
        <v>0</v>
      </c>
      <c r="J41" s="81">
        <f>0</f>
        <v>0</v>
      </c>
      <c r="L41" s="28"/>
    </row>
    <row r="42" spans="2:12" s="1" customFormat="1" ht="6.95" customHeight="1" x14ac:dyDescent="0.2">
      <c r="B42" s="28"/>
      <c r="L42" s="28"/>
    </row>
    <row r="43" spans="2:12" s="1" customFormat="1" ht="25.35" customHeight="1" x14ac:dyDescent="0.2">
      <c r="B43" s="28"/>
      <c r="C43" s="93"/>
      <c r="D43" s="94" t="s">
        <v>44</v>
      </c>
      <c r="E43" s="53"/>
      <c r="F43" s="53"/>
      <c r="G43" s="95" t="s">
        <v>45</v>
      </c>
      <c r="H43" s="96" t="s">
        <v>46</v>
      </c>
      <c r="I43" s="53"/>
      <c r="J43" s="97">
        <f>SUM(J34:J41)</f>
        <v>0</v>
      </c>
      <c r="K43" s="98"/>
      <c r="L43" s="28"/>
    </row>
    <row r="44" spans="2:12" s="1" customFormat="1" ht="14.45" customHeight="1" x14ac:dyDescent="0.2">
      <c r="B44" s="28"/>
      <c r="L44" s="28"/>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ht="14.45" customHeight="1" x14ac:dyDescent="0.2">
      <c r="B49" s="19"/>
      <c r="L49" s="19"/>
    </row>
    <row r="50" spans="2:12" s="1" customFormat="1" ht="14.45" customHeight="1" x14ac:dyDescent="0.2">
      <c r="B50" s="28"/>
      <c r="D50" s="37" t="s">
        <v>47</v>
      </c>
      <c r="E50" s="38"/>
      <c r="F50" s="38"/>
      <c r="G50" s="37" t="s">
        <v>48</v>
      </c>
      <c r="H50" s="38"/>
      <c r="I50" s="38"/>
      <c r="J50" s="38"/>
      <c r="K50" s="38"/>
      <c r="L50" s="28"/>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x14ac:dyDescent="0.2">
      <c r="B60" s="19"/>
      <c r="L60" s="19"/>
    </row>
    <row r="61" spans="2:12" s="1" customFormat="1" ht="12.75" x14ac:dyDescent="0.2">
      <c r="B61" s="28"/>
      <c r="D61" s="39" t="s">
        <v>49</v>
      </c>
      <c r="E61" s="30"/>
      <c r="F61" s="99" t="s">
        <v>50</v>
      </c>
      <c r="G61" s="39" t="s">
        <v>49</v>
      </c>
      <c r="H61" s="30"/>
      <c r="I61" s="30"/>
      <c r="J61" s="100" t="s">
        <v>50</v>
      </c>
      <c r="K61" s="30"/>
      <c r="L61" s="28"/>
    </row>
    <row r="62" spans="2:12" x14ac:dyDescent="0.2">
      <c r="B62" s="19"/>
      <c r="L62" s="19"/>
    </row>
    <row r="63" spans="2:12" x14ac:dyDescent="0.2">
      <c r="B63" s="19"/>
      <c r="L63" s="19"/>
    </row>
    <row r="64" spans="2:12" x14ac:dyDescent="0.2">
      <c r="B64" s="19"/>
      <c r="L64" s="19"/>
    </row>
    <row r="65" spans="2:12" s="1" customFormat="1" ht="12.75" x14ac:dyDescent="0.2">
      <c r="B65" s="28"/>
      <c r="D65" s="37" t="s">
        <v>51</v>
      </c>
      <c r="E65" s="38"/>
      <c r="F65" s="38"/>
      <c r="G65" s="37" t="s">
        <v>52</v>
      </c>
      <c r="H65" s="38"/>
      <c r="I65" s="38"/>
      <c r="J65" s="38"/>
      <c r="K65" s="38"/>
      <c r="L65" s="28"/>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x14ac:dyDescent="0.2">
      <c r="B75" s="19"/>
      <c r="L75" s="19"/>
    </row>
    <row r="76" spans="2:12" s="1" customFormat="1" ht="12.75" x14ac:dyDescent="0.2">
      <c r="B76" s="28"/>
      <c r="D76" s="39" t="s">
        <v>49</v>
      </c>
      <c r="E76" s="30"/>
      <c r="F76" s="99" t="s">
        <v>50</v>
      </c>
      <c r="G76" s="39" t="s">
        <v>49</v>
      </c>
      <c r="H76" s="30"/>
      <c r="I76" s="30"/>
      <c r="J76" s="100" t="s">
        <v>50</v>
      </c>
      <c r="K76" s="30"/>
      <c r="L76" s="28"/>
    </row>
    <row r="77" spans="2:12" s="1" customFormat="1" ht="14.45" customHeight="1" x14ac:dyDescent="0.2">
      <c r="B77" s="40"/>
      <c r="C77" s="41"/>
      <c r="D77" s="41"/>
      <c r="E77" s="41"/>
      <c r="F77" s="41"/>
      <c r="G77" s="41"/>
      <c r="H77" s="41"/>
      <c r="I77" s="41"/>
      <c r="J77" s="41"/>
      <c r="K77" s="41"/>
      <c r="L77" s="28"/>
    </row>
    <row r="81" spans="2:12" s="1" customFormat="1" ht="6.95" customHeight="1" x14ac:dyDescent="0.2">
      <c r="B81" s="42"/>
      <c r="C81" s="43"/>
      <c r="D81" s="43"/>
      <c r="E81" s="43"/>
      <c r="F81" s="43"/>
      <c r="G81" s="43"/>
      <c r="H81" s="43"/>
      <c r="I81" s="43"/>
      <c r="J81" s="43"/>
      <c r="K81" s="43"/>
      <c r="L81" s="28"/>
    </row>
    <row r="82" spans="2:12" s="1" customFormat="1" ht="24.95" customHeight="1" x14ac:dyDescent="0.2">
      <c r="B82" s="28"/>
      <c r="C82" s="20" t="s">
        <v>131</v>
      </c>
      <c r="L82" s="28"/>
    </row>
    <row r="83" spans="2:12" s="1" customFormat="1" ht="6.95" customHeight="1" x14ac:dyDescent="0.2">
      <c r="B83" s="28"/>
      <c r="L83" s="28"/>
    </row>
    <row r="84" spans="2:12" s="1" customFormat="1" ht="12" customHeight="1" x14ac:dyDescent="0.2">
      <c r="B84" s="28"/>
      <c r="C84" s="25" t="s">
        <v>14</v>
      </c>
      <c r="L84" s="28"/>
    </row>
    <row r="85" spans="2:12" s="1" customFormat="1" ht="16.5" customHeight="1" x14ac:dyDescent="0.2">
      <c r="B85" s="28"/>
      <c r="E85" s="340" t="str">
        <f>E7</f>
        <v>NOVÝ ZDROJ KYSLÍKU</v>
      </c>
      <c r="F85" s="341"/>
      <c r="G85" s="341"/>
      <c r="H85" s="341"/>
      <c r="L85" s="28"/>
    </row>
    <row r="86" spans="2:12" ht="12" customHeight="1" x14ac:dyDescent="0.2">
      <c r="B86" s="19"/>
      <c r="C86" s="25" t="s">
        <v>124</v>
      </c>
      <c r="L86" s="19"/>
    </row>
    <row r="87" spans="2:12" ht="16.5" customHeight="1" x14ac:dyDescent="0.2">
      <c r="B87" s="19"/>
      <c r="E87" s="340" t="s">
        <v>125</v>
      </c>
      <c r="F87" s="301"/>
      <c r="G87" s="301"/>
      <c r="H87" s="301"/>
      <c r="L87" s="19"/>
    </row>
    <row r="88" spans="2:12" ht="12" customHeight="1" x14ac:dyDescent="0.2">
      <c r="B88" s="19"/>
      <c r="C88" s="25" t="s">
        <v>126</v>
      </c>
      <c r="L88" s="19"/>
    </row>
    <row r="89" spans="2:12" s="1" customFormat="1" ht="16.5" customHeight="1" x14ac:dyDescent="0.2">
      <c r="B89" s="28"/>
      <c r="E89" s="325" t="s">
        <v>853</v>
      </c>
      <c r="F89" s="339"/>
      <c r="G89" s="339"/>
      <c r="H89" s="339"/>
      <c r="L89" s="28"/>
    </row>
    <row r="90" spans="2:12" s="1" customFormat="1" ht="12" customHeight="1" x14ac:dyDescent="0.2">
      <c r="B90" s="28"/>
      <c r="C90" s="25" t="s">
        <v>128</v>
      </c>
      <c r="L90" s="28"/>
    </row>
    <row r="91" spans="2:12" s="1" customFormat="1" ht="16.5" customHeight="1" x14ac:dyDescent="0.2">
      <c r="B91" s="28"/>
      <c r="E91" s="326" t="str">
        <f>E13</f>
        <v>D.1.4.6 - Slaboproudá elektrotechnika</v>
      </c>
      <c r="F91" s="339"/>
      <c r="G91" s="339"/>
      <c r="H91" s="339"/>
      <c r="L91" s="28"/>
    </row>
    <row r="92" spans="2:12" s="1" customFormat="1" ht="6.95" customHeight="1" x14ac:dyDescent="0.2">
      <c r="B92" s="28"/>
      <c r="L92" s="28"/>
    </row>
    <row r="93" spans="2:12" s="1" customFormat="1" ht="12" customHeight="1" x14ac:dyDescent="0.2">
      <c r="B93" s="28"/>
      <c r="C93" s="25" t="s">
        <v>18</v>
      </c>
      <c r="F93" s="23" t="str">
        <f>F16</f>
        <v xml:space="preserve"> </v>
      </c>
      <c r="I93" s="25" t="s">
        <v>20</v>
      </c>
      <c r="J93" s="48" t="str">
        <f>IF(J16="","",J16)</f>
        <v>14. 6. 2023</v>
      </c>
      <c r="L93" s="28"/>
    </row>
    <row r="94" spans="2:12" s="1" customFormat="1" ht="6.95" customHeight="1" x14ac:dyDescent="0.2">
      <c r="B94" s="28"/>
      <c r="L94" s="28"/>
    </row>
    <row r="95" spans="2:12" s="1" customFormat="1" ht="15.2" customHeight="1" x14ac:dyDescent="0.2">
      <c r="B95" s="28"/>
      <c r="C95" s="25" t="s">
        <v>22</v>
      </c>
      <c r="F95" s="23" t="str">
        <f>E19</f>
        <v>KRÁLOVÉHRADECKÝ KRAJ</v>
      </c>
      <c r="I95" s="25" t="s">
        <v>28</v>
      </c>
      <c r="J95" s="26" t="str">
        <f>E25</f>
        <v>KANIA a.s.</v>
      </c>
      <c r="L95" s="28"/>
    </row>
    <row r="96" spans="2:12" s="1" customFormat="1" ht="15.2" customHeight="1" x14ac:dyDescent="0.2">
      <c r="B96" s="28"/>
      <c r="C96" s="25" t="s">
        <v>26</v>
      </c>
      <c r="F96" s="23" t="str">
        <f>IF(E22="","",E22)</f>
        <v>Na základě výběrového řízení</v>
      </c>
      <c r="I96" s="25" t="s">
        <v>31</v>
      </c>
      <c r="J96" s="26" t="str">
        <f>E28</f>
        <v xml:space="preserve"> </v>
      </c>
      <c r="L96" s="28"/>
    </row>
    <row r="97" spans="2:47" s="1" customFormat="1" ht="10.35" customHeight="1" x14ac:dyDescent="0.2">
      <c r="B97" s="28"/>
      <c r="L97" s="28"/>
    </row>
    <row r="98" spans="2:47" s="1" customFormat="1" ht="29.25" customHeight="1" x14ac:dyDescent="0.2">
      <c r="B98" s="28"/>
      <c r="C98" s="101" t="s">
        <v>132</v>
      </c>
      <c r="D98" s="93"/>
      <c r="E98" s="93"/>
      <c r="F98" s="93"/>
      <c r="G98" s="93"/>
      <c r="H98" s="93"/>
      <c r="I98" s="93"/>
      <c r="J98" s="102" t="s">
        <v>133</v>
      </c>
      <c r="K98" s="93"/>
      <c r="L98" s="28"/>
    </row>
    <row r="99" spans="2:47" s="1" customFormat="1" ht="10.35" customHeight="1" x14ac:dyDescent="0.2">
      <c r="B99" s="28"/>
      <c r="L99" s="28"/>
    </row>
    <row r="100" spans="2:47" s="1" customFormat="1" ht="22.9" customHeight="1" x14ac:dyDescent="0.2">
      <c r="B100" s="28"/>
      <c r="C100" s="103" t="s">
        <v>134</v>
      </c>
      <c r="J100" s="62">
        <f>J127</f>
        <v>0</v>
      </c>
      <c r="L100" s="28"/>
      <c r="AU100" s="16" t="s">
        <v>135</v>
      </c>
    </row>
    <row r="101" spans="2:47" s="8" customFormat="1" ht="24.95" customHeight="1" x14ac:dyDescent="0.2">
      <c r="B101" s="104"/>
      <c r="D101" s="105" t="s">
        <v>1128</v>
      </c>
      <c r="E101" s="106"/>
      <c r="F101" s="106"/>
      <c r="G101" s="106"/>
      <c r="H101" s="106"/>
      <c r="I101" s="106"/>
      <c r="J101" s="107">
        <f>J128</f>
        <v>0</v>
      </c>
      <c r="L101" s="104"/>
    </row>
    <row r="102" spans="2:47" s="8" customFormat="1" ht="24.95" customHeight="1" x14ac:dyDescent="0.2">
      <c r="B102" s="104"/>
      <c r="D102" s="105" t="s">
        <v>1129</v>
      </c>
      <c r="E102" s="106"/>
      <c r="F102" s="106"/>
      <c r="G102" s="106"/>
      <c r="H102" s="106"/>
      <c r="I102" s="106"/>
      <c r="J102" s="107">
        <f>J138</f>
        <v>0</v>
      </c>
      <c r="L102" s="104"/>
    </row>
    <row r="103" spans="2:47" s="8" customFormat="1" ht="24.95" customHeight="1" x14ac:dyDescent="0.2">
      <c r="B103" s="104"/>
      <c r="D103" s="105" t="s">
        <v>1130</v>
      </c>
      <c r="E103" s="106"/>
      <c r="F103" s="106"/>
      <c r="G103" s="106"/>
      <c r="H103" s="106"/>
      <c r="I103" s="106"/>
      <c r="J103" s="107">
        <f>J182</f>
        <v>0</v>
      </c>
      <c r="L103" s="104"/>
    </row>
    <row r="104" spans="2:47" s="1" customFormat="1" ht="21.75" customHeight="1" x14ac:dyDescent="0.2">
      <c r="B104" s="28"/>
      <c r="L104" s="28"/>
    </row>
    <row r="105" spans="2:47" s="1" customFormat="1" ht="6.95" customHeight="1" x14ac:dyDescent="0.2">
      <c r="B105" s="40"/>
      <c r="C105" s="41"/>
      <c r="D105" s="41"/>
      <c r="E105" s="41"/>
      <c r="F105" s="41"/>
      <c r="G105" s="41"/>
      <c r="H105" s="41"/>
      <c r="I105" s="41"/>
      <c r="J105" s="41"/>
      <c r="K105" s="41"/>
      <c r="L105" s="28"/>
    </row>
    <row r="109" spans="2:47" s="1" customFormat="1" ht="6.95" customHeight="1" x14ac:dyDescent="0.2">
      <c r="B109" s="42"/>
      <c r="C109" s="43"/>
      <c r="D109" s="43"/>
      <c r="E109" s="43"/>
      <c r="F109" s="43"/>
      <c r="G109" s="43"/>
      <c r="H109" s="43"/>
      <c r="I109" s="43"/>
      <c r="J109" s="43"/>
      <c r="K109" s="43"/>
      <c r="L109" s="28"/>
    </row>
    <row r="110" spans="2:47" s="1" customFormat="1" ht="24.95" customHeight="1" x14ac:dyDescent="0.2">
      <c r="B110" s="28"/>
      <c r="C110" s="20" t="s">
        <v>142</v>
      </c>
      <c r="L110" s="28"/>
    </row>
    <row r="111" spans="2:47" s="1" customFormat="1" ht="6.95" customHeight="1" x14ac:dyDescent="0.2">
      <c r="B111" s="28"/>
      <c r="L111" s="28"/>
    </row>
    <row r="112" spans="2:47" s="1" customFormat="1" ht="12" customHeight="1" x14ac:dyDescent="0.2">
      <c r="B112" s="28"/>
      <c r="C112" s="25" t="s">
        <v>14</v>
      </c>
      <c r="L112" s="28"/>
    </row>
    <row r="113" spans="2:63" s="1" customFormat="1" ht="16.5" customHeight="1" x14ac:dyDescent="0.2">
      <c r="B113" s="28"/>
      <c r="E113" s="340" t="str">
        <f>E7</f>
        <v>NOVÝ ZDROJ KYSLÍKU</v>
      </c>
      <c r="F113" s="341"/>
      <c r="G113" s="341"/>
      <c r="H113" s="341"/>
      <c r="L113" s="28"/>
    </row>
    <row r="114" spans="2:63" ht="12" customHeight="1" x14ac:dyDescent="0.2">
      <c r="B114" s="19"/>
      <c r="C114" s="25" t="s">
        <v>124</v>
      </c>
      <c r="L114" s="19"/>
    </row>
    <row r="115" spans="2:63" ht="16.5" customHeight="1" x14ac:dyDescent="0.2">
      <c r="B115" s="19"/>
      <c r="E115" s="340" t="s">
        <v>125</v>
      </c>
      <c r="F115" s="301"/>
      <c r="G115" s="301"/>
      <c r="H115" s="301"/>
      <c r="L115" s="19"/>
    </row>
    <row r="116" spans="2:63" ht="12" customHeight="1" x14ac:dyDescent="0.2">
      <c r="B116" s="19"/>
      <c r="C116" s="25" t="s">
        <v>126</v>
      </c>
      <c r="L116" s="19"/>
    </row>
    <row r="117" spans="2:63" s="1" customFormat="1" ht="16.5" customHeight="1" x14ac:dyDescent="0.2">
      <c r="B117" s="28"/>
      <c r="E117" s="325" t="s">
        <v>853</v>
      </c>
      <c r="F117" s="339"/>
      <c r="G117" s="339"/>
      <c r="H117" s="339"/>
      <c r="L117" s="28"/>
    </row>
    <row r="118" spans="2:63" s="1" customFormat="1" ht="12" customHeight="1" x14ac:dyDescent="0.2">
      <c r="B118" s="28"/>
      <c r="C118" s="25" t="s">
        <v>128</v>
      </c>
      <c r="L118" s="28"/>
    </row>
    <row r="119" spans="2:63" s="1" customFormat="1" ht="16.5" customHeight="1" x14ac:dyDescent="0.2">
      <c r="B119" s="28"/>
      <c r="E119" s="326" t="str">
        <f>E13</f>
        <v>D.1.4.6 - Slaboproudá elektrotechnika</v>
      </c>
      <c r="F119" s="339"/>
      <c r="G119" s="339"/>
      <c r="H119" s="339"/>
      <c r="L119" s="28"/>
    </row>
    <row r="120" spans="2:63" s="1" customFormat="1" ht="6.95" customHeight="1" x14ac:dyDescent="0.2">
      <c r="B120" s="28"/>
      <c r="L120" s="28"/>
    </row>
    <row r="121" spans="2:63" s="1" customFormat="1" ht="12" customHeight="1" x14ac:dyDescent="0.2">
      <c r="B121" s="28"/>
      <c r="C121" s="25" t="s">
        <v>18</v>
      </c>
      <c r="F121" s="23" t="str">
        <f>F16</f>
        <v xml:space="preserve"> </v>
      </c>
      <c r="I121" s="25" t="s">
        <v>20</v>
      </c>
      <c r="J121" s="48" t="str">
        <f>IF(J16="","",J16)</f>
        <v>14. 6. 2023</v>
      </c>
      <c r="L121" s="28"/>
    </row>
    <row r="122" spans="2:63" s="1" customFormat="1" ht="6.95" customHeight="1" x14ac:dyDescent="0.2">
      <c r="B122" s="28"/>
      <c r="L122" s="28"/>
    </row>
    <row r="123" spans="2:63" s="1" customFormat="1" ht="15.2" customHeight="1" x14ac:dyDescent="0.2">
      <c r="B123" s="28"/>
      <c r="C123" s="25" t="s">
        <v>22</v>
      </c>
      <c r="F123" s="23" t="str">
        <f>E19</f>
        <v>KRÁLOVÉHRADECKÝ KRAJ</v>
      </c>
      <c r="I123" s="25" t="s">
        <v>28</v>
      </c>
      <c r="J123" s="26" t="str">
        <f>E25</f>
        <v>KANIA a.s.</v>
      </c>
      <c r="L123" s="28"/>
    </row>
    <row r="124" spans="2:63" s="1" customFormat="1" ht="15.2" customHeight="1" x14ac:dyDescent="0.2">
      <c r="B124" s="28"/>
      <c r="C124" s="25" t="s">
        <v>26</v>
      </c>
      <c r="F124" s="23" t="str">
        <f>IF(E22="","",E22)</f>
        <v>Na základě výběrového řízení</v>
      </c>
      <c r="I124" s="25" t="s">
        <v>31</v>
      </c>
      <c r="J124" s="26" t="str">
        <f>E28</f>
        <v xml:space="preserve"> </v>
      </c>
      <c r="L124" s="28"/>
    </row>
    <row r="125" spans="2:63" s="1" customFormat="1" ht="10.35" customHeight="1" x14ac:dyDescent="0.2">
      <c r="B125" s="28"/>
      <c r="L125" s="28"/>
    </row>
    <row r="126" spans="2:63" s="10" customFormat="1" ht="29.25" customHeight="1" x14ac:dyDescent="0.2">
      <c r="B126" s="112"/>
      <c r="C126" s="113" t="s">
        <v>143</v>
      </c>
      <c r="D126" s="114" t="s">
        <v>59</v>
      </c>
      <c r="E126" s="114" t="s">
        <v>55</v>
      </c>
      <c r="F126" s="114" t="s">
        <v>56</v>
      </c>
      <c r="G126" s="114" t="s">
        <v>144</v>
      </c>
      <c r="H126" s="114" t="s">
        <v>145</v>
      </c>
      <c r="I126" s="114" t="s">
        <v>146</v>
      </c>
      <c r="J126" s="114" t="s">
        <v>133</v>
      </c>
      <c r="K126" s="115" t="s">
        <v>147</v>
      </c>
      <c r="L126" s="112"/>
      <c r="M126" s="55" t="s">
        <v>1</v>
      </c>
      <c r="N126" s="56" t="s">
        <v>38</v>
      </c>
      <c r="O126" s="56" t="s">
        <v>148</v>
      </c>
      <c r="P126" s="56" t="s">
        <v>149</v>
      </c>
      <c r="Q126" s="56" t="s">
        <v>150</v>
      </c>
      <c r="R126" s="56" t="s">
        <v>151</v>
      </c>
      <c r="S126" s="56" t="s">
        <v>152</v>
      </c>
      <c r="T126" s="57" t="s">
        <v>153</v>
      </c>
    </row>
    <row r="127" spans="2:63" s="1" customFormat="1" ht="22.9" customHeight="1" x14ac:dyDescent="0.25">
      <c r="B127" s="28"/>
      <c r="C127" s="60" t="s">
        <v>154</v>
      </c>
      <c r="J127" s="116">
        <f>BK127</f>
        <v>0</v>
      </c>
      <c r="L127" s="28"/>
      <c r="M127" s="58"/>
      <c r="N127" s="49"/>
      <c r="O127" s="49"/>
      <c r="P127" s="117">
        <f>P128+P138+P182</f>
        <v>0</v>
      </c>
      <c r="Q127" s="49"/>
      <c r="R127" s="117">
        <f>R128+R138+R182</f>
        <v>0</v>
      </c>
      <c r="S127" s="49"/>
      <c r="T127" s="118">
        <f>T128+T138+T182</f>
        <v>0</v>
      </c>
      <c r="AT127" s="16" t="s">
        <v>73</v>
      </c>
      <c r="AU127" s="16" t="s">
        <v>135</v>
      </c>
      <c r="BK127" s="119">
        <f>BK128+BK138+BK182</f>
        <v>0</v>
      </c>
    </row>
    <row r="128" spans="2:63" s="11" customFormat="1" ht="25.9" customHeight="1" x14ac:dyDescent="0.2">
      <c r="B128" s="120"/>
      <c r="D128" s="121" t="s">
        <v>73</v>
      </c>
      <c r="E128" s="122" t="s">
        <v>1131</v>
      </c>
      <c r="F128" s="122" t="s">
        <v>1132</v>
      </c>
      <c r="J128" s="123">
        <f>BK128</f>
        <v>0</v>
      </c>
      <c r="L128" s="120"/>
      <c r="M128" s="124"/>
      <c r="P128" s="125">
        <f>SUM(P129:P137)</f>
        <v>0</v>
      </c>
      <c r="R128" s="125">
        <f>SUM(R129:R137)</f>
        <v>0</v>
      </c>
      <c r="T128" s="126">
        <f>SUM(T129:T137)</f>
        <v>0</v>
      </c>
      <c r="AR128" s="121" t="s">
        <v>81</v>
      </c>
      <c r="AT128" s="127" t="s">
        <v>73</v>
      </c>
      <c r="AU128" s="127" t="s">
        <v>74</v>
      </c>
      <c r="AY128" s="121" t="s">
        <v>157</v>
      </c>
      <c r="BK128" s="128">
        <f>SUM(BK129:BK137)</f>
        <v>0</v>
      </c>
    </row>
    <row r="129" spans="2:65" s="1" customFormat="1" ht="16.5" customHeight="1" x14ac:dyDescent="0.2">
      <c r="B129" s="131"/>
      <c r="C129" s="132">
        <v>15</v>
      </c>
      <c r="D129" s="132" t="s">
        <v>160</v>
      </c>
      <c r="E129" s="133" t="s">
        <v>1133</v>
      </c>
      <c r="F129" s="134" t="s">
        <v>1134</v>
      </c>
      <c r="G129" s="135" t="s">
        <v>799</v>
      </c>
      <c r="H129" s="136">
        <v>1</v>
      </c>
      <c r="I129" s="137"/>
      <c r="J129" s="137">
        <f>ROUND(I129*H129,2)</f>
        <v>0</v>
      </c>
      <c r="K129" s="134" t="s">
        <v>172</v>
      </c>
      <c r="L129" s="28"/>
      <c r="M129" s="138" t="s">
        <v>1</v>
      </c>
      <c r="N129" s="139" t="s">
        <v>39</v>
      </c>
      <c r="O129" s="140">
        <v>0</v>
      </c>
      <c r="P129" s="140">
        <f>O129*H129</f>
        <v>0</v>
      </c>
      <c r="Q129" s="140">
        <v>0</v>
      </c>
      <c r="R129" s="140">
        <f>Q129*H129</f>
        <v>0</v>
      </c>
      <c r="S129" s="140">
        <v>0</v>
      </c>
      <c r="T129" s="141">
        <f>S129*H129</f>
        <v>0</v>
      </c>
      <c r="V129" s="1" t="s">
        <v>1577</v>
      </c>
      <c r="AR129" s="142" t="s">
        <v>165</v>
      </c>
      <c r="AT129" s="142" t="s">
        <v>160</v>
      </c>
      <c r="AU129" s="142" t="s">
        <v>81</v>
      </c>
      <c r="AY129" s="16" t="s">
        <v>157</v>
      </c>
      <c r="BE129" s="143">
        <f>IF(N129="základní",J129,0)</f>
        <v>0</v>
      </c>
      <c r="BF129" s="143">
        <f>IF(N129="snížená",J129,0)</f>
        <v>0</v>
      </c>
      <c r="BG129" s="143">
        <f>IF(N129="zákl. přenesená",J129,0)</f>
        <v>0</v>
      </c>
      <c r="BH129" s="143">
        <f>IF(N129="sníž. přenesená",J129,0)</f>
        <v>0</v>
      </c>
      <c r="BI129" s="143">
        <f>IF(N129="nulová",J129,0)</f>
        <v>0</v>
      </c>
      <c r="BJ129" s="16" t="s">
        <v>81</v>
      </c>
      <c r="BK129" s="143">
        <f>ROUND(I129*H129,2)</f>
        <v>0</v>
      </c>
      <c r="BL129" s="16" t="s">
        <v>165</v>
      </c>
      <c r="BM129" s="142" t="s">
        <v>83</v>
      </c>
    </row>
    <row r="130" spans="2:65" s="1" customFormat="1" ht="16.5" customHeight="1" x14ac:dyDescent="0.2">
      <c r="B130" s="131"/>
      <c r="C130" s="132" t="s">
        <v>1479</v>
      </c>
      <c r="D130" s="132" t="s">
        <v>160</v>
      </c>
      <c r="E130" s="133" t="s">
        <v>1135</v>
      </c>
      <c r="F130" s="134" t="s">
        <v>1136</v>
      </c>
      <c r="G130" s="135" t="s">
        <v>799</v>
      </c>
      <c r="H130" s="136">
        <v>1</v>
      </c>
      <c r="I130" s="137"/>
      <c r="J130" s="137">
        <f>ROUND(I130*H130,2)</f>
        <v>0</v>
      </c>
      <c r="K130" s="134" t="s">
        <v>172</v>
      </c>
      <c r="L130" s="28"/>
      <c r="M130" s="138" t="s">
        <v>1</v>
      </c>
      <c r="N130" s="139" t="s">
        <v>39</v>
      </c>
      <c r="O130" s="140">
        <v>0</v>
      </c>
      <c r="P130" s="140">
        <f>O130*H130</f>
        <v>0</v>
      </c>
      <c r="Q130" s="140">
        <v>0</v>
      </c>
      <c r="R130" s="140">
        <f>Q130*H130</f>
        <v>0</v>
      </c>
      <c r="S130" s="140">
        <v>0</v>
      </c>
      <c r="T130" s="141">
        <f>S130*H130</f>
        <v>0</v>
      </c>
      <c r="AR130" s="142" t="s">
        <v>165</v>
      </c>
      <c r="AT130" s="142" t="s">
        <v>160</v>
      </c>
      <c r="AU130" s="142" t="s">
        <v>81</v>
      </c>
      <c r="AY130" s="16" t="s">
        <v>157</v>
      </c>
      <c r="BE130" s="143">
        <f>IF(N130="základní",J130,0)</f>
        <v>0</v>
      </c>
      <c r="BF130" s="143">
        <f>IF(N130="snížená",J130,0)</f>
        <v>0</v>
      </c>
      <c r="BG130" s="143">
        <f>IF(N130="zákl. přenesená",J130,0)</f>
        <v>0</v>
      </c>
      <c r="BH130" s="143">
        <f>IF(N130="sníž. přenesená",J130,0)</f>
        <v>0</v>
      </c>
      <c r="BI130" s="143">
        <f>IF(N130="nulová",J130,0)</f>
        <v>0</v>
      </c>
      <c r="BJ130" s="16" t="s">
        <v>81</v>
      </c>
      <c r="BK130" s="143">
        <f>ROUND(I130*H130,2)</f>
        <v>0</v>
      </c>
      <c r="BL130" s="16" t="s">
        <v>165</v>
      </c>
      <c r="BM130" s="142" t="s">
        <v>165</v>
      </c>
    </row>
    <row r="131" spans="2:65" s="1" customFormat="1" ht="16.5" customHeight="1" x14ac:dyDescent="0.2">
      <c r="B131" s="131"/>
      <c r="C131" s="132" t="s">
        <v>1479</v>
      </c>
      <c r="D131" s="132" t="s">
        <v>160</v>
      </c>
      <c r="E131" s="133" t="s">
        <v>1137</v>
      </c>
      <c r="F131" s="134" t="s">
        <v>1138</v>
      </c>
      <c r="G131" s="135" t="s">
        <v>799</v>
      </c>
      <c r="H131" s="136">
        <v>2</v>
      </c>
      <c r="I131" s="137"/>
      <c r="J131" s="137">
        <f>ROUND(I131*H131,2)</f>
        <v>0</v>
      </c>
      <c r="K131" s="134" t="s">
        <v>164</v>
      </c>
      <c r="L131" s="28"/>
      <c r="M131" s="138" t="s">
        <v>1</v>
      </c>
      <c r="N131" s="139" t="s">
        <v>39</v>
      </c>
      <c r="O131" s="140">
        <v>0</v>
      </c>
      <c r="P131" s="140">
        <f>O131*H131</f>
        <v>0</v>
      </c>
      <c r="Q131" s="140">
        <v>0</v>
      </c>
      <c r="R131" s="140">
        <f>Q131*H131</f>
        <v>0</v>
      </c>
      <c r="S131" s="140">
        <v>0</v>
      </c>
      <c r="T131" s="141">
        <f>S131*H131</f>
        <v>0</v>
      </c>
      <c r="AR131" s="142" t="s">
        <v>165</v>
      </c>
      <c r="AT131" s="142" t="s">
        <v>160</v>
      </c>
      <c r="AU131" s="142" t="s">
        <v>81</v>
      </c>
      <c r="AY131" s="16" t="s">
        <v>157</v>
      </c>
      <c r="BE131" s="143">
        <f>IF(N131="základní",J131,0)</f>
        <v>0</v>
      </c>
      <c r="BF131" s="143">
        <f>IF(N131="snížená",J131,0)</f>
        <v>0</v>
      </c>
      <c r="BG131" s="143">
        <f>IF(N131="zákl. přenesená",J131,0)</f>
        <v>0</v>
      </c>
      <c r="BH131" s="143">
        <f>IF(N131="sníž. přenesená",J131,0)</f>
        <v>0</v>
      </c>
      <c r="BI131" s="143">
        <f>IF(N131="nulová",J131,0)</f>
        <v>0</v>
      </c>
      <c r="BJ131" s="16" t="s">
        <v>81</v>
      </c>
      <c r="BK131" s="143">
        <f>ROUND(I131*H131,2)</f>
        <v>0</v>
      </c>
      <c r="BL131" s="16" t="s">
        <v>165</v>
      </c>
      <c r="BM131" s="142" t="s">
        <v>194</v>
      </c>
    </row>
    <row r="132" spans="2:65" s="1" customFormat="1" ht="29.25" x14ac:dyDescent="0.2">
      <c r="B132" s="28"/>
      <c r="D132" s="144" t="s">
        <v>167</v>
      </c>
      <c r="F132" s="145" t="s">
        <v>1139</v>
      </c>
      <c r="L132" s="28"/>
      <c r="M132" s="146"/>
      <c r="T132" s="52"/>
      <c r="AT132" s="16" t="s">
        <v>167</v>
      </c>
      <c r="AU132" s="16" t="s">
        <v>81</v>
      </c>
    </row>
    <row r="133" spans="2:65" s="1" customFormat="1" ht="16.5" customHeight="1" x14ac:dyDescent="0.2">
      <c r="B133" s="131"/>
      <c r="C133" s="132">
        <v>28</v>
      </c>
      <c r="D133" s="132" t="s">
        <v>160</v>
      </c>
      <c r="E133" s="133" t="s">
        <v>1140</v>
      </c>
      <c r="F133" s="134" t="s">
        <v>1141</v>
      </c>
      <c r="G133" s="135" t="s">
        <v>799</v>
      </c>
      <c r="H133" s="136">
        <v>2</v>
      </c>
      <c r="I133" s="137"/>
      <c r="J133" s="137">
        <f>ROUND(I133*H133,2)</f>
        <v>0</v>
      </c>
      <c r="K133" s="134" t="s">
        <v>172</v>
      </c>
      <c r="L133" s="28"/>
      <c r="M133" s="138" t="s">
        <v>1</v>
      </c>
      <c r="N133" s="139" t="s">
        <v>39</v>
      </c>
      <c r="O133" s="140">
        <v>0</v>
      </c>
      <c r="P133" s="140">
        <f>O133*H133</f>
        <v>0</v>
      </c>
      <c r="Q133" s="140">
        <v>0</v>
      </c>
      <c r="R133" s="140">
        <f>Q133*H133</f>
        <v>0</v>
      </c>
      <c r="S133" s="140">
        <v>0</v>
      </c>
      <c r="T133" s="141">
        <f>S133*H133</f>
        <v>0</v>
      </c>
      <c r="V133" s="1" t="s">
        <v>1577</v>
      </c>
      <c r="AR133" s="142" t="s">
        <v>165</v>
      </c>
      <c r="AT133" s="142" t="s">
        <v>160</v>
      </c>
      <c r="AU133" s="142" t="s">
        <v>81</v>
      </c>
      <c r="AY133" s="16" t="s">
        <v>157</v>
      </c>
      <c r="BE133" s="143">
        <f>IF(N133="základní",J133,0)</f>
        <v>0</v>
      </c>
      <c r="BF133" s="143">
        <f>IF(N133="snížená",J133,0)</f>
        <v>0</v>
      </c>
      <c r="BG133" s="143">
        <f>IF(N133="zákl. přenesená",J133,0)</f>
        <v>0</v>
      </c>
      <c r="BH133" s="143">
        <f>IF(N133="sníž. přenesená",J133,0)</f>
        <v>0</v>
      </c>
      <c r="BI133" s="143">
        <f>IF(N133="nulová",J133,0)</f>
        <v>0</v>
      </c>
      <c r="BJ133" s="16" t="s">
        <v>81</v>
      </c>
      <c r="BK133" s="143">
        <f>ROUND(I133*H133,2)</f>
        <v>0</v>
      </c>
      <c r="BL133" s="16" t="s">
        <v>165</v>
      </c>
      <c r="BM133" s="142" t="s">
        <v>158</v>
      </c>
    </row>
    <row r="134" spans="2:65" s="1" customFormat="1" ht="16.5" customHeight="1" x14ac:dyDescent="0.2">
      <c r="B134" s="131"/>
      <c r="C134" s="132" t="s">
        <v>1479</v>
      </c>
      <c r="D134" s="132" t="s">
        <v>160</v>
      </c>
      <c r="E134" s="133" t="s">
        <v>1142</v>
      </c>
      <c r="F134" s="134" t="s">
        <v>1143</v>
      </c>
      <c r="G134" s="135" t="s">
        <v>799</v>
      </c>
      <c r="H134" s="136">
        <v>1</v>
      </c>
      <c r="I134" s="137"/>
      <c r="J134" s="137">
        <f>ROUND(I134*H134,2)</f>
        <v>0</v>
      </c>
      <c r="K134" s="134" t="s">
        <v>164</v>
      </c>
      <c r="L134" s="28"/>
      <c r="M134" s="138" t="s">
        <v>1</v>
      </c>
      <c r="N134" s="139" t="s">
        <v>39</v>
      </c>
      <c r="O134" s="140">
        <v>0</v>
      </c>
      <c r="P134" s="140">
        <f>O134*H134</f>
        <v>0</v>
      </c>
      <c r="Q134" s="140">
        <v>0</v>
      </c>
      <c r="R134" s="140">
        <f>Q134*H134</f>
        <v>0</v>
      </c>
      <c r="S134" s="140">
        <v>0</v>
      </c>
      <c r="T134" s="141">
        <f>S134*H134</f>
        <v>0</v>
      </c>
      <c r="AR134" s="142" t="s">
        <v>165</v>
      </c>
      <c r="AT134" s="142" t="s">
        <v>160</v>
      </c>
      <c r="AU134" s="142" t="s">
        <v>81</v>
      </c>
      <c r="AY134" s="16" t="s">
        <v>157</v>
      </c>
      <c r="BE134" s="143">
        <f>IF(N134="základní",J134,0)</f>
        <v>0</v>
      </c>
      <c r="BF134" s="143">
        <f>IF(N134="snížená",J134,0)</f>
        <v>0</v>
      </c>
      <c r="BG134" s="143">
        <f>IF(N134="zákl. přenesená",J134,0)</f>
        <v>0</v>
      </c>
      <c r="BH134" s="143">
        <f>IF(N134="sníž. přenesená",J134,0)</f>
        <v>0</v>
      </c>
      <c r="BI134" s="143">
        <f>IF(N134="nulová",J134,0)</f>
        <v>0</v>
      </c>
      <c r="BJ134" s="16" t="s">
        <v>81</v>
      </c>
      <c r="BK134" s="143">
        <f>ROUND(I134*H134,2)</f>
        <v>0</v>
      </c>
      <c r="BL134" s="16" t="s">
        <v>165</v>
      </c>
      <c r="BM134" s="142" t="s">
        <v>211</v>
      </c>
    </row>
    <row r="135" spans="2:65" s="1" customFormat="1" ht="29.25" x14ac:dyDescent="0.2">
      <c r="B135" s="28"/>
      <c r="D135" s="144" t="s">
        <v>167</v>
      </c>
      <c r="F135" s="145" t="s">
        <v>1144</v>
      </c>
      <c r="L135" s="28"/>
      <c r="M135" s="146"/>
      <c r="T135" s="52"/>
      <c r="AT135" s="16" t="s">
        <v>167</v>
      </c>
      <c r="AU135" s="16" t="s">
        <v>81</v>
      </c>
    </row>
    <row r="136" spans="2:65" s="1" customFormat="1" ht="16.5" customHeight="1" x14ac:dyDescent="0.2">
      <c r="B136" s="131"/>
      <c r="C136" s="132" t="s">
        <v>1479</v>
      </c>
      <c r="D136" s="132" t="s">
        <v>160</v>
      </c>
      <c r="E136" s="133" t="s">
        <v>1145</v>
      </c>
      <c r="F136" s="134" t="s">
        <v>1146</v>
      </c>
      <c r="G136" s="135" t="s">
        <v>799</v>
      </c>
      <c r="H136" s="136">
        <v>1</v>
      </c>
      <c r="I136" s="137"/>
      <c r="J136" s="137">
        <f>ROUND(I136*H136,2)</f>
        <v>0</v>
      </c>
      <c r="K136" s="134" t="s">
        <v>164</v>
      </c>
      <c r="L136" s="28"/>
      <c r="M136" s="138" t="s">
        <v>1</v>
      </c>
      <c r="N136" s="139" t="s">
        <v>39</v>
      </c>
      <c r="O136" s="140">
        <v>0</v>
      </c>
      <c r="P136" s="140">
        <f>O136*H136</f>
        <v>0</v>
      </c>
      <c r="Q136" s="140">
        <v>0</v>
      </c>
      <c r="R136" s="140">
        <f>Q136*H136</f>
        <v>0</v>
      </c>
      <c r="S136" s="140">
        <v>0</v>
      </c>
      <c r="T136" s="141">
        <f>S136*H136</f>
        <v>0</v>
      </c>
      <c r="AR136" s="142" t="s">
        <v>165</v>
      </c>
      <c r="AT136" s="142" t="s">
        <v>160</v>
      </c>
      <c r="AU136" s="142" t="s">
        <v>81</v>
      </c>
      <c r="AY136" s="16" t="s">
        <v>157</v>
      </c>
      <c r="BE136" s="143">
        <f>IF(N136="základní",J136,0)</f>
        <v>0</v>
      </c>
      <c r="BF136" s="143">
        <f>IF(N136="snížená",J136,0)</f>
        <v>0</v>
      </c>
      <c r="BG136" s="143">
        <f>IF(N136="zákl. přenesená",J136,0)</f>
        <v>0</v>
      </c>
      <c r="BH136" s="143">
        <f>IF(N136="sníž. přenesená",J136,0)</f>
        <v>0</v>
      </c>
      <c r="BI136" s="143">
        <f>IF(N136="nulová",J136,0)</f>
        <v>0</v>
      </c>
      <c r="BJ136" s="16" t="s">
        <v>81</v>
      </c>
      <c r="BK136" s="143">
        <f>ROUND(I136*H136,2)</f>
        <v>0</v>
      </c>
      <c r="BL136" s="16" t="s">
        <v>165</v>
      </c>
      <c r="BM136" s="142" t="s">
        <v>226</v>
      </c>
    </row>
    <row r="137" spans="2:65" s="1" customFormat="1" ht="39" x14ac:dyDescent="0.2">
      <c r="B137" s="28"/>
      <c r="D137" s="144" t="s">
        <v>167</v>
      </c>
      <c r="F137" s="145" t="s">
        <v>1147</v>
      </c>
      <c r="L137" s="28"/>
      <c r="M137" s="146"/>
      <c r="T137" s="52"/>
      <c r="AT137" s="16" t="s">
        <v>167</v>
      </c>
      <c r="AU137" s="16" t="s">
        <v>81</v>
      </c>
    </row>
    <row r="138" spans="2:65" s="11" customFormat="1" ht="25.9" customHeight="1" x14ac:dyDescent="0.2">
      <c r="B138" s="120"/>
      <c r="D138" s="121" t="s">
        <v>73</v>
      </c>
      <c r="E138" s="122" t="s">
        <v>1049</v>
      </c>
      <c r="F138" s="122" t="s">
        <v>1148</v>
      </c>
      <c r="J138" s="123">
        <f>BK138</f>
        <v>0</v>
      </c>
      <c r="L138" s="120"/>
      <c r="M138" s="124"/>
      <c r="P138" s="125">
        <f>SUM(P139:P181)</f>
        <v>0</v>
      </c>
      <c r="R138" s="125">
        <f>SUM(R139:R181)</f>
        <v>0</v>
      </c>
      <c r="T138" s="126">
        <f>SUM(T139:T181)</f>
        <v>0</v>
      </c>
      <c r="AR138" s="121" t="s">
        <v>81</v>
      </c>
      <c r="AT138" s="127" t="s">
        <v>73</v>
      </c>
      <c r="AU138" s="127" t="s">
        <v>74</v>
      </c>
      <c r="AY138" s="121" t="s">
        <v>157</v>
      </c>
      <c r="BK138" s="128">
        <f>SUM(BK139:BK181)</f>
        <v>0</v>
      </c>
    </row>
    <row r="139" spans="2:65" s="1" customFormat="1" ht="16.5" customHeight="1" x14ac:dyDescent="0.2">
      <c r="B139" s="131"/>
      <c r="C139" s="132">
        <v>8</v>
      </c>
      <c r="D139" s="132" t="s">
        <v>160</v>
      </c>
      <c r="E139" s="133" t="s">
        <v>1149</v>
      </c>
      <c r="F139" s="134" t="s">
        <v>1150</v>
      </c>
      <c r="G139" s="135" t="s">
        <v>799</v>
      </c>
      <c r="H139" s="136">
        <v>1</v>
      </c>
      <c r="I139" s="137"/>
      <c r="J139" s="137">
        <f t="shared" ref="J139:J157" si="0">ROUND(I139*H139,2)</f>
        <v>0</v>
      </c>
      <c r="K139" s="134" t="s">
        <v>172</v>
      </c>
      <c r="L139" s="28"/>
      <c r="M139" s="138" t="s">
        <v>1</v>
      </c>
      <c r="N139" s="139" t="s">
        <v>39</v>
      </c>
      <c r="O139" s="140">
        <v>0</v>
      </c>
      <c r="P139" s="140">
        <f t="shared" ref="P139:P157" si="1">O139*H139</f>
        <v>0</v>
      </c>
      <c r="Q139" s="140">
        <v>0</v>
      </c>
      <c r="R139" s="140">
        <f t="shared" ref="R139:R157" si="2">Q139*H139</f>
        <v>0</v>
      </c>
      <c r="S139" s="140">
        <v>0</v>
      </c>
      <c r="T139" s="141">
        <f t="shared" ref="T139:T157" si="3">S139*H139</f>
        <v>0</v>
      </c>
      <c r="V139" s="1" t="s">
        <v>1578</v>
      </c>
      <c r="AR139" s="142" t="s">
        <v>165</v>
      </c>
      <c r="AT139" s="142" t="s">
        <v>160</v>
      </c>
      <c r="AU139" s="142" t="s">
        <v>81</v>
      </c>
      <c r="AY139" s="16" t="s">
        <v>157</v>
      </c>
      <c r="BE139" s="143">
        <f t="shared" ref="BE139:BE157" si="4">IF(N139="základní",J139,0)</f>
        <v>0</v>
      </c>
      <c r="BF139" s="143">
        <f t="shared" ref="BF139:BF157" si="5">IF(N139="snížená",J139,0)</f>
        <v>0</v>
      </c>
      <c r="BG139" s="143">
        <f t="shared" ref="BG139:BG157" si="6">IF(N139="zákl. přenesená",J139,0)</f>
        <v>0</v>
      </c>
      <c r="BH139" s="143">
        <f t="shared" ref="BH139:BH157" si="7">IF(N139="sníž. přenesená",J139,0)</f>
        <v>0</v>
      </c>
      <c r="BI139" s="143">
        <f t="shared" ref="BI139:BI157" si="8">IF(N139="nulová",J139,0)</f>
        <v>0</v>
      </c>
      <c r="BJ139" s="16" t="s">
        <v>81</v>
      </c>
      <c r="BK139" s="143">
        <f t="shared" ref="BK139:BK157" si="9">ROUND(I139*H139,2)</f>
        <v>0</v>
      </c>
      <c r="BL139" s="16" t="s">
        <v>165</v>
      </c>
      <c r="BM139" s="142" t="s">
        <v>328</v>
      </c>
    </row>
    <row r="140" spans="2:65" s="1" customFormat="1" ht="16.5" customHeight="1" x14ac:dyDescent="0.2">
      <c r="B140" s="131"/>
      <c r="C140" s="132" t="s">
        <v>1479</v>
      </c>
      <c r="D140" s="132" t="s">
        <v>160</v>
      </c>
      <c r="E140" s="133" t="s">
        <v>1151</v>
      </c>
      <c r="F140" s="134" t="s">
        <v>1152</v>
      </c>
      <c r="G140" s="135" t="s">
        <v>799</v>
      </c>
      <c r="H140" s="136">
        <v>1</v>
      </c>
      <c r="I140" s="137"/>
      <c r="J140" s="137">
        <f t="shared" si="0"/>
        <v>0</v>
      </c>
      <c r="K140" s="134" t="s">
        <v>164</v>
      </c>
      <c r="L140" s="28"/>
      <c r="M140" s="138" t="s">
        <v>1</v>
      </c>
      <c r="N140" s="139" t="s">
        <v>39</v>
      </c>
      <c r="O140" s="140">
        <v>0</v>
      </c>
      <c r="P140" s="140">
        <f t="shared" si="1"/>
        <v>0</v>
      </c>
      <c r="Q140" s="140">
        <v>0</v>
      </c>
      <c r="R140" s="140">
        <f t="shared" si="2"/>
        <v>0</v>
      </c>
      <c r="S140" s="140">
        <v>0</v>
      </c>
      <c r="T140" s="141">
        <f t="shared" si="3"/>
        <v>0</v>
      </c>
      <c r="AR140" s="142" t="s">
        <v>165</v>
      </c>
      <c r="AT140" s="142" t="s">
        <v>160</v>
      </c>
      <c r="AU140" s="142" t="s">
        <v>81</v>
      </c>
      <c r="AY140" s="16" t="s">
        <v>157</v>
      </c>
      <c r="BE140" s="143">
        <f t="shared" si="4"/>
        <v>0</v>
      </c>
      <c r="BF140" s="143">
        <f t="shared" si="5"/>
        <v>0</v>
      </c>
      <c r="BG140" s="143">
        <f t="shared" si="6"/>
        <v>0</v>
      </c>
      <c r="BH140" s="143">
        <f t="shared" si="7"/>
        <v>0</v>
      </c>
      <c r="BI140" s="143">
        <f t="shared" si="8"/>
        <v>0</v>
      </c>
      <c r="BJ140" s="16" t="s">
        <v>81</v>
      </c>
      <c r="BK140" s="143">
        <f t="shared" si="9"/>
        <v>0</v>
      </c>
      <c r="BL140" s="16" t="s">
        <v>165</v>
      </c>
      <c r="BM140" s="142" t="s">
        <v>338</v>
      </c>
    </row>
    <row r="141" spans="2:65" s="1" customFormat="1" ht="16.5" customHeight="1" x14ac:dyDescent="0.2">
      <c r="B141" s="131"/>
      <c r="C141" s="132" t="s">
        <v>1479</v>
      </c>
      <c r="D141" s="132" t="s">
        <v>160</v>
      </c>
      <c r="E141" s="133" t="s">
        <v>1153</v>
      </c>
      <c r="F141" s="134" t="s">
        <v>1154</v>
      </c>
      <c r="G141" s="135" t="s">
        <v>799</v>
      </c>
      <c r="H141" s="136">
        <v>1</v>
      </c>
      <c r="I141" s="137"/>
      <c r="J141" s="137">
        <f t="shared" si="0"/>
        <v>0</v>
      </c>
      <c r="K141" s="134" t="s">
        <v>172</v>
      </c>
      <c r="L141" s="28"/>
      <c r="M141" s="138" t="s">
        <v>1</v>
      </c>
      <c r="N141" s="139" t="s">
        <v>39</v>
      </c>
      <c r="O141" s="140">
        <v>0</v>
      </c>
      <c r="P141" s="140">
        <f t="shared" si="1"/>
        <v>0</v>
      </c>
      <c r="Q141" s="140">
        <v>0</v>
      </c>
      <c r="R141" s="140">
        <f t="shared" si="2"/>
        <v>0</v>
      </c>
      <c r="S141" s="140">
        <v>0</v>
      </c>
      <c r="T141" s="141">
        <f t="shared" si="3"/>
        <v>0</v>
      </c>
      <c r="AR141" s="142" t="s">
        <v>165</v>
      </c>
      <c r="AT141" s="142" t="s">
        <v>160</v>
      </c>
      <c r="AU141" s="142" t="s">
        <v>81</v>
      </c>
      <c r="AY141" s="16" t="s">
        <v>157</v>
      </c>
      <c r="BE141" s="143">
        <f t="shared" si="4"/>
        <v>0</v>
      </c>
      <c r="BF141" s="143">
        <f t="shared" si="5"/>
        <v>0</v>
      </c>
      <c r="BG141" s="143">
        <f t="shared" si="6"/>
        <v>0</v>
      </c>
      <c r="BH141" s="143">
        <f t="shared" si="7"/>
        <v>0</v>
      </c>
      <c r="BI141" s="143">
        <f t="shared" si="8"/>
        <v>0</v>
      </c>
      <c r="BJ141" s="16" t="s">
        <v>81</v>
      </c>
      <c r="BK141" s="143">
        <f t="shared" si="9"/>
        <v>0</v>
      </c>
      <c r="BL141" s="16" t="s">
        <v>165</v>
      </c>
      <c r="BM141" s="142" t="s">
        <v>345</v>
      </c>
    </row>
    <row r="142" spans="2:65" s="1" customFormat="1" ht="16.5" customHeight="1" x14ac:dyDescent="0.2">
      <c r="B142" s="131"/>
      <c r="C142" s="132" t="s">
        <v>1479</v>
      </c>
      <c r="D142" s="132" t="s">
        <v>160</v>
      </c>
      <c r="E142" s="133" t="s">
        <v>1155</v>
      </c>
      <c r="F142" s="134" t="s">
        <v>1156</v>
      </c>
      <c r="G142" s="135" t="s">
        <v>799</v>
      </c>
      <c r="H142" s="136">
        <v>1</v>
      </c>
      <c r="I142" s="137"/>
      <c r="J142" s="137">
        <f t="shared" si="0"/>
        <v>0</v>
      </c>
      <c r="K142" s="134" t="s">
        <v>164</v>
      </c>
      <c r="L142" s="28"/>
      <c r="M142" s="138" t="s">
        <v>1</v>
      </c>
      <c r="N142" s="139" t="s">
        <v>39</v>
      </c>
      <c r="O142" s="140">
        <v>0</v>
      </c>
      <c r="P142" s="140">
        <f t="shared" si="1"/>
        <v>0</v>
      </c>
      <c r="Q142" s="140">
        <v>0</v>
      </c>
      <c r="R142" s="140">
        <f t="shared" si="2"/>
        <v>0</v>
      </c>
      <c r="S142" s="140">
        <v>0</v>
      </c>
      <c r="T142" s="141">
        <f t="shared" si="3"/>
        <v>0</v>
      </c>
      <c r="AR142" s="142" t="s">
        <v>165</v>
      </c>
      <c r="AT142" s="142" t="s">
        <v>160</v>
      </c>
      <c r="AU142" s="142" t="s">
        <v>81</v>
      </c>
      <c r="AY142" s="16" t="s">
        <v>157</v>
      </c>
      <c r="BE142" s="143">
        <f t="shared" si="4"/>
        <v>0</v>
      </c>
      <c r="BF142" s="143">
        <f t="shared" si="5"/>
        <v>0</v>
      </c>
      <c r="BG142" s="143">
        <f t="shared" si="6"/>
        <v>0</v>
      </c>
      <c r="BH142" s="143">
        <f t="shared" si="7"/>
        <v>0</v>
      </c>
      <c r="BI142" s="143">
        <f t="shared" si="8"/>
        <v>0</v>
      </c>
      <c r="BJ142" s="16" t="s">
        <v>81</v>
      </c>
      <c r="BK142" s="143">
        <f t="shared" si="9"/>
        <v>0</v>
      </c>
      <c r="BL142" s="16" t="s">
        <v>165</v>
      </c>
      <c r="BM142" s="142" t="s">
        <v>356</v>
      </c>
    </row>
    <row r="143" spans="2:65" s="1" customFormat="1" ht="16.5" customHeight="1" x14ac:dyDescent="0.2">
      <c r="B143" s="131"/>
      <c r="C143" s="132" t="s">
        <v>1479</v>
      </c>
      <c r="D143" s="132" t="s">
        <v>160</v>
      </c>
      <c r="E143" s="133" t="s">
        <v>1157</v>
      </c>
      <c r="F143" s="134" t="s">
        <v>1158</v>
      </c>
      <c r="G143" s="135" t="s">
        <v>799</v>
      </c>
      <c r="H143" s="136">
        <v>6</v>
      </c>
      <c r="I143" s="137"/>
      <c r="J143" s="137">
        <f t="shared" si="0"/>
        <v>0</v>
      </c>
      <c r="K143" s="134" t="s">
        <v>164</v>
      </c>
      <c r="L143" s="28"/>
      <c r="M143" s="138" t="s">
        <v>1</v>
      </c>
      <c r="N143" s="139" t="s">
        <v>39</v>
      </c>
      <c r="O143" s="140">
        <v>0</v>
      </c>
      <c r="P143" s="140">
        <f t="shared" si="1"/>
        <v>0</v>
      </c>
      <c r="Q143" s="140">
        <v>0</v>
      </c>
      <c r="R143" s="140">
        <f t="shared" si="2"/>
        <v>0</v>
      </c>
      <c r="S143" s="140">
        <v>0</v>
      </c>
      <c r="T143" s="141">
        <f t="shared" si="3"/>
        <v>0</v>
      </c>
      <c r="AR143" s="142" t="s">
        <v>165</v>
      </c>
      <c r="AT143" s="142" t="s">
        <v>160</v>
      </c>
      <c r="AU143" s="142" t="s">
        <v>81</v>
      </c>
      <c r="AY143" s="16" t="s">
        <v>157</v>
      </c>
      <c r="BE143" s="143">
        <f t="shared" si="4"/>
        <v>0</v>
      </c>
      <c r="BF143" s="143">
        <f t="shared" si="5"/>
        <v>0</v>
      </c>
      <c r="BG143" s="143">
        <f t="shared" si="6"/>
        <v>0</v>
      </c>
      <c r="BH143" s="143">
        <f t="shared" si="7"/>
        <v>0</v>
      </c>
      <c r="BI143" s="143">
        <f t="shared" si="8"/>
        <v>0</v>
      </c>
      <c r="BJ143" s="16" t="s">
        <v>81</v>
      </c>
      <c r="BK143" s="143">
        <f t="shared" si="9"/>
        <v>0</v>
      </c>
      <c r="BL143" s="16" t="s">
        <v>165</v>
      </c>
      <c r="BM143" s="142" t="s">
        <v>364</v>
      </c>
    </row>
    <row r="144" spans="2:65" s="1" customFormat="1" ht="16.5" customHeight="1" x14ac:dyDescent="0.2">
      <c r="B144" s="131"/>
      <c r="C144" s="132" t="s">
        <v>1479</v>
      </c>
      <c r="D144" s="132" t="s">
        <v>160</v>
      </c>
      <c r="E144" s="133" t="s">
        <v>1159</v>
      </c>
      <c r="F144" s="134" t="s">
        <v>1160</v>
      </c>
      <c r="G144" s="135" t="s">
        <v>799</v>
      </c>
      <c r="H144" s="136">
        <v>6</v>
      </c>
      <c r="I144" s="137"/>
      <c r="J144" s="137">
        <f t="shared" si="0"/>
        <v>0</v>
      </c>
      <c r="K144" s="134" t="s">
        <v>164</v>
      </c>
      <c r="L144" s="28"/>
      <c r="M144" s="138" t="s">
        <v>1</v>
      </c>
      <c r="N144" s="139" t="s">
        <v>39</v>
      </c>
      <c r="O144" s="140">
        <v>0</v>
      </c>
      <c r="P144" s="140">
        <f t="shared" si="1"/>
        <v>0</v>
      </c>
      <c r="Q144" s="140">
        <v>0</v>
      </c>
      <c r="R144" s="140">
        <f t="shared" si="2"/>
        <v>0</v>
      </c>
      <c r="S144" s="140">
        <v>0</v>
      </c>
      <c r="T144" s="141">
        <f t="shared" si="3"/>
        <v>0</v>
      </c>
      <c r="AR144" s="142" t="s">
        <v>165</v>
      </c>
      <c r="AT144" s="142" t="s">
        <v>160</v>
      </c>
      <c r="AU144" s="142" t="s">
        <v>81</v>
      </c>
      <c r="AY144" s="16" t="s">
        <v>157</v>
      </c>
      <c r="BE144" s="143">
        <f t="shared" si="4"/>
        <v>0</v>
      </c>
      <c r="BF144" s="143">
        <f t="shared" si="5"/>
        <v>0</v>
      </c>
      <c r="BG144" s="143">
        <f t="shared" si="6"/>
        <v>0</v>
      </c>
      <c r="BH144" s="143">
        <f t="shared" si="7"/>
        <v>0</v>
      </c>
      <c r="BI144" s="143">
        <f t="shared" si="8"/>
        <v>0</v>
      </c>
      <c r="BJ144" s="16" t="s">
        <v>81</v>
      </c>
      <c r="BK144" s="143">
        <f t="shared" si="9"/>
        <v>0</v>
      </c>
      <c r="BL144" s="16" t="s">
        <v>165</v>
      </c>
      <c r="BM144" s="142" t="s">
        <v>375</v>
      </c>
    </row>
    <row r="145" spans="2:65" s="1" customFormat="1" ht="16.5" customHeight="1" x14ac:dyDescent="0.2">
      <c r="B145" s="131"/>
      <c r="C145" s="132" t="s">
        <v>1479</v>
      </c>
      <c r="D145" s="132" t="s">
        <v>160</v>
      </c>
      <c r="E145" s="133" t="s">
        <v>1161</v>
      </c>
      <c r="F145" s="134" t="s">
        <v>1162</v>
      </c>
      <c r="G145" s="135" t="s">
        <v>799</v>
      </c>
      <c r="H145" s="136">
        <v>4</v>
      </c>
      <c r="I145" s="137"/>
      <c r="J145" s="137">
        <f t="shared" si="0"/>
        <v>0</v>
      </c>
      <c r="K145" s="134" t="s">
        <v>164</v>
      </c>
      <c r="L145" s="28"/>
      <c r="M145" s="138" t="s">
        <v>1</v>
      </c>
      <c r="N145" s="139" t="s">
        <v>39</v>
      </c>
      <c r="O145" s="140">
        <v>0</v>
      </c>
      <c r="P145" s="140">
        <f t="shared" si="1"/>
        <v>0</v>
      </c>
      <c r="Q145" s="140">
        <v>0</v>
      </c>
      <c r="R145" s="140">
        <f t="shared" si="2"/>
        <v>0</v>
      </c>
      <c r="S145" s="140">
        <v>0</v>
      </c>
      <c r="T145" s="141">
        <f t="shared" si="3"/>
        <v>0</v>
      </c>
      <c r="AR145" s="142" t="s">
        <v>165</v>
      </c>
      <c r="AT145" s="142" t="s">
        <v>160</v>
      </c>
      <c r="AU145" s="142" t="s">
        <v>81</v>
      </c>
      <c r="AY145" s="16" t="s">
        <v>157</v>
      </c>
      <c r="BE145" s="143">
        <f t="shared" si="4"/>
        <v>0</v>
      </c>
      <c r="BF145" s="143">
        <f t="shared" si="5"/>
        <v>0</v>
      </c>
      <c r="BG145" s="143">
        <f t="shared" si="6"/>
        <v>0</v>
      </c>
      <c r="BH145" s="143">
        <f t="shared" si="7"/>
        <v>0</v>
      </c>
      <c r="BI145" s="143">
        <f t="shared" si="8"/>
        <v>0</v>
      </c>
      <c r="BJ145" s="16" t="s">
        <v>81</v>
      </c>
      <c r="BK145" s="143">
        <f t="shared" si="9"/>
        <v>0</v>
      </c>
      <c r="BL145" s="16" t="s">
        <v>165</v>
      </c>
      <c r="BM145" s="142" t="s">
        <v>384</v>
      </c>
    </row>
    <row r="146" spans="2:65" s="1" customFormat="1" ht="16.5" customHeight="1" x14ac:dyDescent="0.2">
      <c r="B146" s="131"/>
      <c r="C146" s="132" t="s">
        <v>1479</v>
      </c>
      <c r="D146" s="132" t="s">
        <v>160</v>
      </c>
      <c r="E146" s="133" t="s">
        <v>1163</v>
      </c>
      <c r="F146" s="134" t="s">
        <v>1164</v>
      </c>
      <c r="G146" s="135" t="s">
        <v>799</v>
      </c>
      <c r="H146" s="136">
        <v>6</v>
      </c>
      <c r="I146" s="137"/>
      <c r="J146" s="137">
        <f t="shared" si="0"/>
        <v>0</v>
      </c>
      <c r="K146" s="134" t="s">
        <v>164</v>
      </c>
      <c r="L146" s="28"/>
      <c r="M146" s="138" t="s">
        <v>1</v>
      </c>
      <c r="N146" s="139" t="s">
        <v>39</v>
      </c>
      <c r="O146" s="140">
        <v>0</v>
      </c>
      <c r="P146" s="140">
        <f t="shared" si="1"/>
        <v>0</v>
      </c>
      <c r="Q146" s="140">
        <v>0</v>
      </c>
      <c r="R146" s="140">
        <f t="shared" si="2"/>
        <v>0</v>
      </c>
      <c r="S146" s="140">
        <v>0</v>
      </c>
      <c r="T146" s="141">
        <f t="shared" si="3"/>
        <v>0</v>
      </c>
      <c r="AR146" s="142" t="s">
        <v>165</v>
      </c>
      <c r="AT146" s="142" t="s">
        <v>160</v>
      </c>
      <c r="AU146" s="142" t="s">
        <v>81</v>
      </c>
      <c r="AY146" s="16" t="s">
        <v>157</v>
      </c>
      <c r="BE146" s="143">
        <f t="shared" si="4"/>
        <v>0</v>
      </c>
      <c r="BF146" s="143">
        <f t="shared" si="5"/>
        <v>0</v>
      </c>
      <c r="BG146" s="143">
        <f t="shared" si="6"/>
        <v>0</v>
      </c>
      <c r="BH146" s="143">
        <f t="shared" si="7"/>
        <v>0</v>
      </c>
      <c r="BI146" s="143">
        <f t="shared" si="8"/>
        <v>0</v>
      </c>
      <c r="BJ146" s="16" t="s">
        <v>81</v>
      </c>
      <c r="BK146" s="143">
        <f t="shared" si="9"/>
        <v>0</v>
      </c>
      <c r="BL146" s="16" t="s">
        <v>165</v>
      </c>
      <c r="BM146" s="142" t="s">
        <v>393</v>
      </c>
    </row>
    <row r="147" spans="2:65" s="1" customFormat="1" ht="16.5" customHeight="1" x14ac:dyDescent="0.2">
      <c r="B147" s="131"/>
      <c r="C147" s="132" t="s">
        <v>1479</v>
      </c>
      <c r="D147" s="132" t="s">
        <v>160</v>
      </c>
      <c r="E147" s="133" t="s">
        <v>1165</v>
      </c>
      <c r="F147" s="134" t="s">
        <v>1166</v>
      </c>
      <c r="G147" s="135" t="s">
        <v>799</v>
      </c>
      <c r="H147" s="136">
        <v>2</v>
      </c>
      <c r="I147" s="137"/>
      <c r="J147" s="137">
        <f t="shared" si="0"/>
        <v>0</v>
      </c>
      <c r="K147" s="134" t="s">
        <v>172</v>
      </c>
      <c r="L147" s="28"/>
      <c r="M147" s="138" t="s">
        <v>1</v>
      </c>
      <c r="N147" s="139" t="s">
        <v>39</v>
      </c>
      <c r="O147" s="140">
        <v>0</v>
      </c>
      <c r="P147" s="140">
        <f t="shared" si="1"/>
        <v>0</v>
      </c>
      <c r="Q147" s="140">
        <v>0</v>
      </c>
      <c r="R147" s="140">
        <f t="shared" si="2"/>
        <v>0</v>
      </c>
      <c r="S147" s="140">
        <v>0</v>
      </c>
      <c r="T147" s="141">
        <f t="shared" si="3"/>
        <v>0</v>
      </c>
      <c r="AR147" s="142" t="s">
        <v>165</v>
      </c>
      <c r="AT147" s="142" t="s">
        <v>160</v>
      </c>
      <c r="AU147" s="142" t="s">
        <v>81</v>
      </c>
      <c r="AY147" s="16" t="s">
        <v>157</v>
      </c>
      <c r="BE147" s="143">
        <f t="shared" si="4"/>
        <v>0</v>
      </c>
      <c r="BF147" s="143">
        <f t="shared" si="5"/>
        <v>0</v>
      </c>
      <c r="BG147" s="143">
        <f t="shared" si="6"/>
        <v>0</v>
      </c>
      <c r="BH147" s="143">
        <f t="shared" si="7"/>
        <v>0</v>
      </c>
      <c r="BI147" s="143">
        <f t="shared" si="8"/>
        <v>0</v>
      </c>
      <c r="BJ147" s="16" t="s">
        <v>81</v>
      </c>
      <c r="BK147" s="143">
        <f t="shared" si="9"/>
        <v>0</v>
      </c>
      <c r="BL147" s="16" t="s">
        <v>165</v>
      </c>
      <c r="BM147" s="142" t="s">
        <v>401</v>
      </c>
    </row>
    <row r="148" spans="2:65" s="1" customFormat="1" ht="16.5" customHeight="1" x14ac:dyDescent="0.2">
      <c r="B148" s="131"/>
      <c r="C148" s="132" t="s">
        <v>1479</v>
      </c>
      <c r="D148" s="132" t="s">
        <v>160</v>
      </c>
      <c r="E148" s="133" t="s">
        <v>1167</v>
      </c>
      <c r="F148" s="134" t="s">
        <v>1168</v>
      </c>
      <c r="G148" s="135" t="s">
        <v>799</v>
      </c>
      <c r="H148" s="136">
        <v>4</v>
      </c>
      <c r="I148" s="137"/>
      <c r="J148" s="137">
        <f t="shared" si="0"/>
        <v>0</v>
      </c>
      <c r="K148" s="134" t="s">
        <v>164</v>
      </c>
      <c r="L148" s="28"/>
      <c r="M148" s="138" t="s">
        <v>1</v>
      </c>
      <c r="N148" s="139" t="s">
        <v>39</v>
      </c>
      <c r="O148" s="140">
        <v>0</v>
      </c>
      <c r="P148" s="140">
        <f t="shared" si="1"/>
        <v>0</v>
      </c>
      <c r="Q148" s="140">
        <v>0</v>
      </c>
      <c r="R148" s="140">
        <f t="shared" si="2"/>
        <v>0</v>
      </c>
      <c r="S148" s="140">
        <v>0</v>
      </c>
      <c r="T148" s="141">
        <f t="shared" si="3"/>
        <v>0</v>
      </c>
      <c r="AR148" s="142" t="s">
        <v>165</v>
      </c>
      <c r="AT148" s="142" t="s">
        <v>160</v>
      </c>
      <c r="AU148" s="142" t="s">
        <v>81</v>
      </c>
      <c r="AY148" s="16" t="s">
        <v>157</v>
      </c>
      <c r="BE148" s="143">
        <f t="shared" si="4"/>
        <v>0</v>
      </c>
      <c r="BF148" s="143">
        <f t="shared" si="5"/>
        <v>0</v>
      </c>
      <c r="BG148" s="143">
        <f t="shared" si="6"/>
        <v>0</v>
      </c>
      <c r="BH148" s="143">
        <f t="shared" si="7"/>
        <v>0</v>
      </c>
      <c r="BI148" s="143">
        <f t="shared" si="8"/>
        <v>0</v>
      </c>
      <c r="BJ148" s="16" t="s">
        <v>81</v>
      </c>
      <c r="BK148" s="143">
        <f t="shared" si="9"/>
        <v>0</v>
      </c>
      <c r="BL148" s="16" t="s">
        <v>165</v>
      </c>
      <c r="BM148" s="142" t="s">
        <v>411</v>
      </c>
    </row>
    <row r="149" spans="2:65" s="1" customFormat="1" ht="16.5" customHeight="1" x14ac:dyDescent="0.2">
      <c r="B149" s="131"/>
      <c r="C149" s="132" t="s">
        <v>1479</v>
      </c>
      <c r="D149" s="132" t="s">
        <v>160</v>
      </c>
      <c r="E149" s="133" t="s">
        <v>1159</v>
      </c>
      <c r="F149" s="134" t="s">
        <v>1160</v>
      </c>
      <c r="G149" s="135" t="s">
        <v>799</v>
      </c>
      <c r="H149" s="136">
        <v>4</v>
      </c>
      <c r="I149" s="137"/>
      <c r="J149" s="137">
        <f t="shared" si="0"/>
        <v>0</v>
      </c>
      <c r="K149" s="134" t="s">
        <v>164</v>
      </c>
      <c r="L149" s="28"/>
      <c r="M149" s="138" t="s">
        <v>1</v>
      </c>
      <c r="N149" s="139" t="s">
        <v>39</v>
      </c>
      <c r="O149" s="140">
        <v>0</v>
      </c>
      <c r="P149" s="140">
        <f t="shared" si="1"/>
        <v>0</v>
      </c>
      <c r="Q149" s="140">
        <v>0</v>
      </c>
      <c r="R149" s="140">
        <f t="shared" si="2"/>
        <v>0</v>
      </c>
      <c r="S149" s="140">
        <v>0</v>
      </c>
      <c r="T149" s="141">
        <f t="shared" si="3"/>
        <v>0</v>
      </c>
      <c r="AR149" s="142" t="s">
        <v>165</v>
      </c>
      <c r="AT149" s="142" t="s">
        <v>160</v>
      </c>
      <c r="AU149" s="142" t="s">
        <v>81</v>
      </c>
      <c r="AY149" s="16" t="s">
        <v>157</v>
      </c>
      <c r="BE149" s="143">
        <f t="shared" si="4"/>
        <v>0</v>
      </c>
      <c r="BF149" s="143">
        <f t="shared" si="5"/>
        <v>0</v>
      </c>
      <c r="BG149" s="143">
        <f t="shared" si="6"/>
        <v>0</v>
      </c>
      <c r="BH149" s="143">
        <f t="shared" si="7"/>
        <v>0</v>
      </c>
      <c r="BI149" s="143">
        <f t="shared" si="8"/>
        <v>0</v>
      </c>
      <c r="BJ149" s="16" t="s">
        <v>81</v>
      </c>
      <c r="BK149" s="143">
        <f t="shared" si="9"/>
        <v>0</v>
      </c>
      <c r="BL149" s="16" t="s">
        <v>165</v>
      </c>
      <c r="BM149" s="142" t="s">
        <v>420</v>
      </c>
    </row>
    <row r="150" spans="2:65" s="1" customFormat="1" ht="16.5" customHeight="1" x14ac:dyDescent="0.2">
      <c r="B150" s="131"/>
      <c r="C150" s="132" t="s">
        <v>1479</v>
      </c>
      <c r="D150" s="132" t="s">
        <v>160</v>
      </c>
      <c r="E150" s="133" t="s">
        <v>1169</v>
      </c>
      <c r="F150" s="134" t="s">
        <v>1170</v>
      </c>
      <c r="G150" s="135" t="s">
        <v>799</v>
      </c>
      <c r="H150" s="136">
        <v>2</v>
      </c>
      <c r="I150" s="137"/>
      <c r="J150" s="137">
        <f t="shared" si="0"/>
        <v>0</v>
      </c>
      <c r="K150" s="134" t="s">
        <v>164</v>
      </c>
      <c r="L150" s="28"/>
      <c r="M150" s="138" t="s">
        <v>1</v>
      </c>
      <c r="N150" s="139" t="s">
        <v>39</v>
      </c>
      <c r="O150" s="140">
        <v>0</v>
      </c>
      <c r="P150" s="140">
        <f t="shared" si="1"/>
        <v>0</v>
      </c>
      <c r="Q150" s="140">
        <v>0</v>
      </c>
      <c r="R150" s="140">
        <f t="shared" si="2"/>
        <v>0</v>
      </c>
      <c r="S150" s="140">
        <v>0</v>
      </c>
      <c r="T150" s="141">
        <f t="shared" si="3"/>
        <v>0</v>
      </c>
      <c r="AR150" s="142" t="s">
        <v>165</v>
      </c>
      <c r="AT150" s="142" t="s">
        <v>160</v>
      </c>
      <c r="AU150" s="142" t="s">
        <v>81</v>
      </c>
      <c r="AY150" s="16" t="s">
        <v>157</v>
      </c>
      <c r="BE150" s="143">
        <f t="shared" si="4"/>
        <v>0</v>
      </c>
      <c r="BF150" s="143">
        <f t="shared" si="5"/>
        <v>0</v>
      </c>
      <c r="BG150" s="143">
        <f t="shared" si="6"/>
        <v>0</v>
      </c>
      <c r="BH150" s="143">
        <f t="shared" si="7"/>
        <v>0</v>
      </c>
      <c r="BI150" s="143">
        <f t="shared" si="8"/>
        <v>0</v>
      </c>
      <c r="BJ150" s="16" t="s">
        <v>81</v>
      </c>
      <c r="BK150" s="143">
        <f t="shared" si="9"/>
        <v>0</v>
      </c>
      <c r="BL150" s="16" t="s">
        <v>165</v>
      </c>
      <c r="BM150" s="142" t="s">
        <v>428</v>
      </c>
    </row>
    <row r="151" spans="2:65" s="1" customFormat="1" ht="16.5" customHeight="1" x14ac:dyDescent="0.2">
      <c r="B151" s="131"/>
      <c r="C151" s="132" t="s">
        <v>1479</v>
      </c>
      <c r="D151" s="132" t="s">
        <v>160</v>
      </c>
      <c r="E151" s="133" t="s">
        <v>1171</v>
      </c>
      <c r="F151" s="134" t="s">
        <v>1172</v>
      </c>
      <c r="G151" s="135" t="s">
        <v>799</v>
      </c>
      <c r="H151" s="136">
        <v>2</v>
      </c>
      <c r="I151" s="137"/>
      <c r="J151" s="137">
        <f t="shared" si="0"/>
        <v>0</v>
      </c>
      <c r="K151" s="134" t="s">
        <v>164</v>
      </c>
      <c r="L151" s="28"/>
      <c r="M151" s="138" t="s">
        <v>1</v>
      </c>
      <c r="N151" s="139" t="s">
        <v>39</v>
      </c>
      <c r="O151" s="140">
        <v>0</v>
      </c>
      <c r="P151" s="140">
        <f t="shared" si="1"/>
        <v>0</v>
      </c>
      <c r="Q151" s="140">
        <v>0</v>
      </c>
      <c r="R151" s="140">
        <f t="shared" si="2"/>
        <v>0</v>
      </c>
      <c r="S151" s="140">
        <v>0</v>
      </c>
      <c r="T151" s="141">
        <f t="shared" si="3"/>
        <v>0</v>
      </c>
      <c r="AR151" s="142" t="s">
        <v>165</v>
      </c>
      <c r="AT151" s="142" t="s">
        <v>160</v>
      </c>
      <c r="AU151" s="142" t="s">
        <v>81</v>
      </c>
      <c r="AY151" s="16" t="s">
        <v>157</v>
      </c>
      <c r="BE151" s="143">
        <f t="shared" si="4"/>
        <v>0</v>
      </c>
      <c r="BF151" s="143">
        <f t="shared" si="5"/>
        <v>0</v>
      </c>
      <c r="BG151" s="143">
        <f t="shared" si="6"/>
        <v>0</v>
      </c>
      <c r="BH151" s="143">
        <f t="shared" si="7"/>
        <v>0</v>
      </c>
      <c r="BI151" s="143">
        <f t="shared" si="8"/>
        <v>0</v>
      </c>
      <c r="BJ151" s="16" t="s">
        <v>81</v>
      </c>
      <c r="BK151" s="143">
        <f t="shared" si="9"/>
        <v>0</v>
      </c>
      <c r="BL151" s="16" t="s">
        <v>165</v>
      </c>
      <c r="BM151" s="142" t="s">
        <v>440</v>
      </c>
    </row>
    <row r="152" spans="2:65" s="1" customFormat="1" ht="16.5" customHeight="1" x14ac:dyDescent="0.2">
      <c r="B152" s="131"/>
      <c r="C152" s="132" t="s">
        <v>1479</v>
      </c>
      <c r="D152" s="132" t="s">
        <v>160</v>
      </c>
      <c r="E152" s="133" t="s">
        <v>1173</v>
      </c>
      <c r="F152" s="134" t="s">
        <v>1174</v>
      </c>
      <c r="G152" s="135" t="s">
        <v>799</v>
      </c>
      <c r="H152" s="136">
        <v>2</v>
      </c>
      <c r="I152" s="137"/>
      <c r="J152" s="137">
        <f t="shared" si="0"/>
        <v>0</v>
      </c>
      <c r="K152" s="134" t="s">
        <v>164</v>
      </c>
      <c r="L152" s="28"/>
      <c r="M152" s="138" t="s">
        <v>1</v>
      </c>
      <c r="N152" s="139" t="s">
        <v>39</v>
      </c>
      <c r="O152" s="140">
        <v>0</v>
      </c>
      <c r="P152" s="140">
        <f t="shared" si="1"/>
        <v>0</v>
      </c>
      <c r="Q152" s="140">
        <v>0</v>
      </c>
      <c r="R152" s="140">
        <f t="shared" si="2"/>
        <v>0</v>
      </c>
      <c r="S152" s="140">
        <v>0</v>
      </c>
      <c r="T152" s="141">
        <f t="shared" si="3"/>
        <v>0</v>
      </c>
      <c r="AR152" s="142" t="s">
        <v>165</v>
      </c>
      <c r="AT152" s="142" t="s">
        <v>160</v>
      </c>
      <c r="AU152" s="142" t="s">
        <v>81</v>
      </c>
      <c r="AY152" s="16" t="s">
        <v>157</v>
      </c>
      <c r="BE152" s="143">
        <f t="shared" si="4"/>
        <v>0</v>
      </c>
      <c r="BF152" s="143">
        <f t="shared" si="5"/>
        <v>0</v>
      </c>
      <c r="BG152" s="143">
        <f t="shared" si="6"/>
        <v>0</v>
      </c>
      <c r="BH152" s="143">
        <f t="shared" si="7"/>
        <v>0</v>
      </c>
      <c r="BI152" s="143">
        <f t="shared" si="8"/>
        <v>0</v>
      </c>
      <c r="BJ152" s="16" t="s">
        <v>81</v>
      </c>
      <c r="BK152" s="143">
        <f t="shared" si="9"/>
        <v>0</v>
      </c>
      <c r="BL152" s="16" t="s">
        <v>165</v>
      </c>
      <c r="BM152" s="142" t="s">
        <v>448</v>
      </c>
    </row>
    <row r="153" spans="2:65" s="1" customFormat="1" ht="16.5" customHeight="1" x14ac:dyDescent="0.2">
      <c r="B153" s="131"/>
      <c r="C153" s="132" t="s">
        <v>1479</v>
      </c>
      <c r="D153" s="132" t="s">
        <v>160</v>
      </c>
      <c r="E153" s="133" t="s">
        <v>1175</v>
      </c>
      <c r="F153" s="134" t="s">
        <v>1176</v>
      </c>
      <c r="G153" s="135" t="s">
        <v>799</v>
      </c>
      <c r="H153" s="136">
        <v>2</v>
      </c>
      <c r="I153" s="137"/>
      <c r="J153" s="137">
        <f t="shared" si="0"/>
        <v>0</v>
      </c>
      <c r="K153" s="134" t="s">
        <v>164</v>
      </c>
      <c r="L153" s="28"/>
      <c r="M153" s="138" t="s">
        <v>1</v>
      </c>
      <c r="N153" s="139" t="s">
        <v>39</v>
      </c>
      <c r="O153" s="140">
        <v>0</v>
      </c>
      <c r="P153" s="140">
        <f t="shared" si="1"/>
        <v>0</v>
      </c>
      <c r="Q153" s="140">
        <v>0</v>
      </c>
      <c r="R153" s="140">
        <f t="shared" si="2"/>
        <v>0</v>
      </c>
      <c r="S153" s="140">
        <v>0</v>
      </c>
      <c r="T153" s="141">
        <f t="shared" si="3"/>
        <v>0</v>
      </c>
      <c r="AR153" s="142" t="s">
        <v>165</v>
      </c>
      <c r="AT153" s="142" t="s">
        <v>160</v>
      </c>
      <c r="AU153" s="142" t="s">
        <v>81</v>
      </c>
      <c r="AY153" s="16" t="s">
        <v>157</v>
      </c>
      <c r="BE153" s="143">
        <f t="shared" si="4"/>
        <v>0</v>
      </c>
      <c r="BF153" s="143">
        <f t="shared" si="5"/>
        <v>0</v>
      </c>
      <c r="BG153" s="143">
        <f t="shared" si="6"/>
        <v>0</v>
      </c>
      <c r="BH153" s="143">
        <f t="shared" si="7"/>
        <v>0</v>
      </c>
      <c r="BI153" s="143">
        <f t="shared" si="8"/>
        <v>0</v>
      </c>
      <c r="BJ153" s="16" t="s">
        <v>81</v>
      </c>
      <c r="BK153" s="143">
        <f t="shared" si="9"/>
        <v>0</v>
      </c>
      <c r="BL153" s="16" t="s">
        <v>165</v>
      </c>
      <c r="BM153" s="142" t="s">
        <v>456</v>
      </c>
    </row>
    <row r="154" spans="2:65" s="1" customFormat="1" ht="16.5" customHeight="1" x14ac:dyDescent="0.2">
      <c r="B154" s="131"/>
      <c r="C154" s="132" t="s">
        <v>1479</v>
      </c>
      <c r="D154" s="132" t="s">
        <v>160</v>
      </c>
      <c r="E154" s="133" t="s">
        <v>1177</v>
      </c>
      <c r="F154" s="134" t="s">
        <v>1178</v>
      </c>
      <c r="G154" s="135" t="s">
        <v>799</v>
      </c>
      <c r="H154" s="136">
        <v>2</v>
      </c>
      <c r="I154" s="137"/>
      <c r="J154" s="137">
        <f t="shared" si="0"/>
        <v>0</v>
      </c>
      <c r="K154" s="134" t="s">
        <v>164</v>
      </c>
      <c r="L154" s="28"/>
      <c r="M154" s="138" t="s">
        <v>1</v>
      </c>
      <c r="N154" s="139" t="s">
        <v>39</v>
      </c>
      <c r="O154" s="140">
        <v>0</v>
      </c>
      <c r="P154" s="140">
        <f t="shared" si="1"/>
        <v>0</v>
      </c>
      <c r="Q154" s="140">
        <v>0</v>
      </c>
      <c r="R154" s="140">
        <f t="shared" si="2"/>
        <v>0</v>
      </c>
      <c r="S154" s="140">
        <v>0</v>
      </c>
      <c r="T154" s="141">
        <f t="shared" si="3"/>
        <v>0</v>
      </c>
      <c r="AR154" s="142" t="s">
        <v>165</v>
      </c>
      <c r="AT154" s="142" t="s">
        <v>160</v>
      </c>
      <c r="AU154" s="142" t="s">
        <v>81</v>
      </c>
      <c r="AY154" s="16" t="s">
        <v>157</v>
      </c>
      <c r="BE154" s="143">
        <f t="shared" si="4"/>
        <v>0</v>
      </c>
      <c r="BF154" s="143">
        <f t="shared" si="5"/>
        <v>0</v>
      </c>
      <c r="BG154" s="143">
        <f t="shared" si="6"/>
        <v>0</v>
      </c>
      <c r="BH154" s="143">
        <f t="shared" si="7"/>
        <v>0</v>
      </c>
      <c r="BI154" s="143">
        <f t="shared" si="8"/>
        <v>0</v>
      </c>
      <c r="BJ154" s="16" t="s">
        <v>81</v>
      </c>
      <c r="BK154" s="143">
        <f t="shared" si="9"/>
        <v>0</v>
      </c>
      <c r="BL154" s="16" t="s">
        <v>165</v>
      </c>
      <c r="BM154" s="142" t="s">
        <v>466</v>
      </c>
    </row>
    <row r="155" spans="2:65" s="1" customFormat="1" ht="16.5" customHeight="1" x14ac:dyDescent="0.2">
      <c r="B155" s="131"/>
      <c r="C155" s="132" t="s">
        <v>1479</v>
      </c>
      <c r="D155" s="132" t="s">
        <v>160</v>
      </c>
      <c r="E155" s="133" t="s">
        <v>1179</v>
      </c>
      <c r="F155" s="134" t="s">
        <v>1180</v>
      </c>
      <c r="G155" s="135" t="s">
        <v>799</v>
      </c>
      <c r="H155" s="136">
        <v>1</v>
      </c>
      <c r="I155" s="137"/>
      <c r="J155" s="137">
        <f t="shared" si="0"/>
        <v>0</v>
      </c>
      <c r="K155" s="134" t="s">
        <v>164</v>
      </c>
      <c r="L155" s="28"/>
      <c r="M155" s="138" t="s">
        <v>1</v>
      </c>
      <c r="N155" s="139" t="s">
        <v>39</v>
      </c>
      <c r="O155" s="140">
        <v>0</v>
      </c>
      <c r="P155" s="140">
        <f t="shared" si="1"/>
        <v>0</v>
      </c>
      <c r="Q155" s="140">
        <v>0</v>
      </c>
      <c r="R155" s="140">
        <f t="shared" si="2"/>
        <v>0</v>
      </c>
      <c r="S155" s="140">
        <v>0</v>
      </c>
      <c r="T155" s="141">
        <f t="shared" si="3"/>
        <v>0</v>
      </c>
      <c r="AR155" s="142" t="s">
        <v>165</v>
      </c>
      <c r="AT155" s="142" t="s">
        <v>160</v>
      </c>
      <c r="AU155" s="142" t="s">
        <v>81</v>
      </c>
      <c r="AY155" s="16" t="s">
        <v>157</v>
      </c>
      <c r="BE155" s="143">
        <f t="shared" si="4"/>
        <v>0</v>
      </c>
      <c r="BF155" s="143">
        <f t="shared" si="5"/>
        <v>0</v>
      </c>
      <c r="BG155" s="143">
        <f t="shared" si="6"/>
        <v>0</v>
      </c>
      <c r="BH155" s="143">
        <f t="shared" si="7"/>
        <v>0</v>
      </c>
      <c r="BI155" s="143">
        <f t="shared" si="8"/>
        <v>0</v>
      </c>
      <c r="BJ155" s="16" t="s">
        <v>81</v>
      </c>
      <c r="BK155" s="143">
        <f t="shared" si="9"/>
        <v>0</v>
      </c>
      <c r="BL155" s="16" t="s">
        <v>165</v>
      </c>
      <c r="BM155" s="142" t="s">
        <v>476</v>
      </c>
    </row>
    <row r="156" spans="2:65" s="1" customFormat="1" ht="16.5" customHeight="1" x14ac:dyDescent="0.2">
      <c r="B156" s="131"/>
      <c r="C156" s="132" t="s">
        <v>1479</v>
      </c>
      <c r="D156" s="132" t="s">
        <v>160</v>
      </c>
      <c r="E156" s="133" t="s">
        <v>1181</v>
      </c>
      <c r="F156" s="134" t="s">
        <v>1182</v>
      </c>
      <c r="G156" s="135" t="s">
        <v>799</v>
      </c>
      <c r="H156" s="136">
        <v>1</v>
      </c>
      <c r="I156" s="137"/>
      <c r="J156" s="137">
        <f t="shared" si="0"/>
        <v>0</v>
      </c>
      <c r="K156" s="134" t="s">
        <v>164</v>
      </c>
      <c r="L156" s="28"/>
      <c r="M156" s="138" t="s">
        <v>1</v>
      </c>
      <c r="N156" s="139" t="s">
        <v>39</v>
      </c>
      <c r="O156" s="140">
        <v>0</v>
      </c>
      <c r="P156" s="140">
        <f t="shared" si="1"/>
        <v>0</v>
      </c>
      <c r="Q156" s="140">
        <v>0</v>
      </c>
      <c r="R156" s="140">
        <f t="shared" si="2"/>
        <v>0</v>
      </c>
      <c r="S156" s="140">
        <v>0</v>
      </c>
      <c r="T156" s="141">
        <f t="shared" si="3"/>
        <v>0</v>
      </c>
      <c r="AR156" s="142" t="s">
        <v>165</v>
      </c>
      <c r="AT156" s="142" t="s">
        <v>160</v>
      </c>
      <c r="AU156" s="142" t="s">
        <v>81</v>
      </c>
      <c r="AY156" s="16" t="s">
        <v>157</v>
      </c>
      <c r="BE156" s="143">
        <f t="shared" si="4"/>
        <v>0</v>
      </c>
      <c r="BF156" s="143">
        <f t="shared" si="5"/>
        <v>0</v>
      </c>
      <c r="BG156" s="143">
        <f t="shared" si="6"/>
        <v>0</v>
      </c>
      <c r="BH156" s="143">
        <f t="shared" si="7"/>
        <v>0</v>
      </c>
      <c r="BI156" s="143">
        <f t="shared" si="8"/>
        <v>0</v>
      </c>
      <c r="BJ156" s="16" t="s">
        <v>81</v>
      </c>
      <c r="BK156" s="143">
        <f t="shared" si="9"/>
        <v>0</v>
      </c>
      <c r="BL156" s="16" t="s">
        <v>165</v>
      </c>
      <c r="BM156" s="142" t="s">
        <v>484</v>
      </c>
    </row>
    <row r="157" spans="2:65" s="1" customFormat="1" ht="16.5" customHeight="1" x14ac:dyDescent="0.2">
      <c r="B157" s="131"/>
      <c r="C157" s="132" t="s">
        <v>1479</v>
      </c>
      <c r="D157" s="132" t="s">
        <v>160</v>
      </c>
      <c r="E157" s="133" t="s">
        <v>1183</v>
      </c>
      <c r="F157" s="134" t="s">
        <v>1184</v>
      </c>
      <c r="G157" s="135" t="s">
        <v>799</v>
      </c>
      <c r="H157" s="136">
        <v>1</v>
      </c>
      <c r="I157" s="137"/>
      <c r="J157" s="137">
        <f t="shared" si="0"/>
        <v>0</v>
      </c>
      <c r="K157" s="134" t="s">
        <v>164</v>
      </c>
      <c r="L157" s="28"/>
      <c r="M157" s="138" t="s">
        <v>1</v>
      </c>
      <c r="N157" s="139" t="s">
        <v>39</v>
      </c>
      <c r="O157" s="140">
        <v>0</v>
      </c>
      <c r="P157" s="140">
        <f t="shared" si="1"/>
        <v>0</v>
      </c>
      <c r="Q157" s="140">
        <v>0</v>
      </c>
      <c r="R157" s="140">
        <f t="shared" si="2"/>
        <v>0</v>
      </c>
      <c r="S157" s="140">
        <v>0</v>
      </c>
      <c r="T157" s="141">
        <f t="shared" si="3"/>
        <v>0</v>
      </c>
      <c r="AR157" s="142" t="s">
        <v>165</v>
      </c>
      <c r="AT157" s="142" t="s">
        <v>160</v>
      </c>
      <c r="AU157" s="142" t="s">
        <v>81</v>
      </c>
      <c r="AY157" s="16" t="s">
        <v>157</v>
      </c>
      <c r="BE157" s="143">
        <f t="shared" si="4"/>
        <v>0</v>
      </c>
      <c r="BF157" s="143">
        <f t="shared" si="5"/>
        <v>0</v>
      </c>
      <c r="BG157" s="143">
        <f t="shared" si="6"/>
        <v>0</v>
      </c>
      <c r="BH157" s="143">
        <f t="shared" si="7"/>
        <v>0</v>
      </c>
      <c r="BI157" s="143">
        <f t="shared" si="8"/>
        <v>0</v>
      </c>
      <c r="BJ157" s="16" t="s">
        <v>81</v>
      </c>
      <c r="BK157" s="143">
        <f t="shared" si="9"/>
        <v>0</v>
      </c>
      <c r="BL157" s="16" t="s">
        <v>165</v>
      </c>
      <c r="BM157" s="142" t="s">
        <v>491</v>
      </c>
    </row>
    <row r="158" spans="2:65" s="1" customFormat="1" ht="68.25" x14ac:dyDescent="0.2">
      <c r="B158" s="28"/>
      <c r="D158" s="144" t="s">
        <v>167</v>
      </c>
      <c r="F158" s="145" t="s">
        <v>1185</v>
      </c>
      <c r="L158" s="28"/>
      <c r="M158" s="146"/>
      <c r="T158" s="52"/>
      <c r="AT158" s="16" t="s">
        <v>167</v>
      </c>
      <c r="AU158" s="16" t="s">
        <v>81</v>
      </c>
    </row>
    <row r="159" spans="2:65" s="1" customFormat="1" ht="16.5" customHeight="1" x14ac:dyDescent="0.2">
      <c r="B159" s="131"/>
      <c r="C159" s="132" t="s">
        <v>1479</v>
      </c>
      <c r="D159" s="132" t="s">
        <v>160</v>
      </c>
      <c r="E159" s="133" t="s">
        <v>1186</v>
      </c>
      <c r="F159" s="134" t="s">
        <v>1187</v>
      </c>
      <c r="G159" s="135" t="s">
        <v>799</v>
      </c>
      <c r="H159" s="136">
        <v>2</v>
      </c>
      <c r="I159" s="137"/>
      <c r="J159" s="137">
        <f>ROUND(I159*H159,2)</f>
        <v>0</v>
      </c>
      <c r="K159" s="134" t="s">
        <v>164</v>
      </c>
      <c r="L159" s="28"/>
      <c r="M159" s="138" t="s">
        <v>1</v>
      </c>
      <c r="N159" s="139" t="s">
        <v>39</v>
      </c>
      <c r="O159" s="140">
        <v>0</v>
      </c>
      <c r="P159" s="140">
        <f>O159*H159</f>
        <v>0</v>
      </c>
      <c r="Q159" s="140">
        <v>0</v>
      </c>
      <c r="R159" s="140">
        <f>Q159*H159</f>
        <v>0</v>
      </c>
      <c r="S159" s="140">
        <v>0</v>
      </c>
      <c r="T159" s="141">
        <f>S159*H159</f>
        <v>0</v>
      </c>
      <c r="AR159" s="142" t="s">
        <v>165</v>
      </c>
      <c r="AT159" s="142" t="s">
        <v>160</v>
      </c>
      <c r="AU159" s="142" t="s">
        <v>81</v>
      </c>
      <c r="AY159" s="16" t="s">
        <v>157</v>
      </c>
      <c r="BE159" s="143">
        <f>IF(N159="základní",J159,0)</f>
        <v>0</v>
      </c>
      <c r="BF159" s="143">
        <f>IF(N159="snížená",J159,0)</f>
        <v>0</v>
      </c>
      <c r="BG159" s="143">
        <f>IF(N159="zákl. přenesená",J159,0)</f>
        <v>0</v>
      </c>
      <c r="BH159" s="143">
        <f>IF(N159="sníž. přenesená",J159,0)</f>
        <v>0</v>
      </c>
      <c r="BI159" s="143">
        <f>IF(N159="nulová",J159,0)</f>
        <v>0</v>
      </c>
      <c r="BJ159" s="16" t="s">
        <v>81</v>
      </c>
      <c r="BK159" s="143">
        <f>ROUND(I159*H159,2)</f>
        <v>0</v>
      </c>
      <c r="BL159" s="16" t="s">
        <v>165</v>
      </c>
      <c r="BM159" s="142" t="s">
        <v>496</v>
      </c>
    </row>
    <row r="160" spans="2:65" s="1" customFormat="1" ht="16.5" customHeight="1" x14ac:dyDescent="0.2">
      <c r="B160" s="131"/>
      <c r="C160" s="132" t="s">
        <v>1479</v>
      </c>
      <c r="D160" s="132" t="s">
        <v>160</v>
      </c>
      <c r="E160" s="133" t="s">
        <v>1188</v>
      </c>
      <c r="F160" s="134" t="s">
        <v>1189</v>
      </c>
      <c r="G160" s="135" t="s">
        <v>799</v>
      </c>
      <c r="H160" s="136">
        <v>2</v>
      </c>
      <c r="I160" s="137"/>
      <c r="J160" s="137">
        <f>ROUND(I160*H160,2)</f>
        <v>0</v>
      </c>
      <c r="K160" s="134" t="s">
        <v>164</v>
      </c>
      <c r="L160" s="28"/>
      <c r="M160" s="138" t="s">
        <v>1</v>
      </c>
      <c r="N160" s="139" t="s">
        <v>39</v>
      </c>
      <c r="O160" s="140">
        <v>0</v>
      </c>
      <c r="P160" s="140">
        <f>O160*H160</f>
        <v>0</v>
      </c>
      <c r="Q160" s="140">
        <v>0</v>
      </c>
      <c r="R160" s="140">
        <f>Q160*H160</f>
        <v>0</v>
      </c>
      <c r="S160" s="140">
        <v>0</v>
      </c>
      <c r="T160" s="141">
        <f>S160*H160</f>
        <v>0</v>
      </c>
      <c r="AR160" s="142" t="s">
        <v>165</v>
      </c>
      <c r="AT160" s="142" t="s">
        <v>160</v>
      </c>
      <c r="AU160" s="142" t="s">
        <v>81</v>
      </c>
      <c r="AY160" s="16" t="s">
        <v>157</v>
      </c>
      <c r="BE160" s="143">
        <f>IF(N160="základní",J160,0)</f>
        <v>0</v>
      </c>
      <c r="BF160" s="143">
        <f>IF(N160="snížená",J160,0)</f>
        <v>0</v>
      </c>
      <c r="BG160" s="143">
        <f>IF(N160="zákl. přenesená",J160,0)</f>
        <v>0</v>
      </c>
      <c r="BH160" s="143">
        <f>IF(N160="sníž. přenesená",J160,0)</f>
        <v>0</v>
      </c>
      <c r="BI160" s="143">
        <f>IF(N160="nulová",J160,0)</f>
        <v>0</v>
      </c>
      <c r="BJ160" s="16" t="s">
        <v>81</v>
      </c>
      <c r="BK160" s="143">
        <f>ROUND(I160*H160,2)</f>
        <v>0</v>
      </c>
      <c r="BL160" s="16" t="s">
        <v>165</v>
      </c>
      <c r="BM160" s="142" t="s">
        <v>503</v>
      </c>
    </row>
    <row r="161" spans="2:65" s="1" customFormat="1" ht="16.5" customHeight="1" x14ac:dyDescent="0.2">
      <c r="B161" s="131"/>
      <c r="C161" s="132" t="s">
        <v>1479</v>
      </c>
      <c r="D161" s="132" t="s">
        <v>160</v>
      </c>
      <c r="E161" s="133" t="s">
        <v>1190</v>
      </c>
      <c r="F161" s="134" t="s">
        <v>1191</v>
      </c>
      <c r="G161" s="135" t="s">
        <v>799</v>
      </c>
      <c r="H161" s="136">
        <v>2</v>
      </c>
      <c r="I161" s="137"/>
      <c r="J161" s="137">
        <f>ROUND(I161*H161,2)</f>
        <v>0</v>
      </c>
      <c r="K161" s="134" t="s">
        <v>164</v>
      </c>
      <c r="L161" s="28"/>
      <c r="M161" s="138" t="s">
        <v>1</v>
      </c>
      <c r="N161" s="139" t="s">
        <v>39</v>
      </c>
      <c r="O161" s="140">
        <v>0</v>
      </c>
      <c r="P161" s="140">
        <f>O161*H161</f>
        <v>0</v>
      </c>
      <c r="Q161" s="140">
        <v>0</v>
      </c>
      <c r="R161" s="140">
        <f>Q161*H161</f>
        <v>0</v>
      </c>
      <c r="S161" s="140">
        <v>0</v>
      </c>
      <c r="T161" s="141">
        <f>S161*H161</f>
        <v>0</v>
      </c>
      <c r="AR161" s="142" t="s">
        <v>165</v>
      </c>
      <c r="AT161" s="142" t="s">
        <v>160</v>
      </c>
      <c r="AU161" s="142" t="s">
        <v>81</v>
      </c>
      <c r="AY161" s="16" t="s">
        <v>157</v>
      </c>
      <c r="BE161" s="143">
        <f>IF(N161="základní",J161,0)</f>
        <v>0</v>
      </c>
      <c r="BF161" s="143">
        <f>IF(N161="snížená",J161,0)</f>
        <v>0</v>
      </c>
      <c r="BG161" s="143">
        <f>IF(N161="zákl. přenesená",J161,0)</f>
        <v>0</v>
      </c>
      <c r="BH161" s="143">
        <f>IF(N161="sníž. přenesená",J161,0)</f>
        <v>0</v>
      </c>
      <c r="BI161" s="143">
        <f>IF(N161="nulová",J161,0)</f>
        <v>0</v>
      </c>
      <c r="BJ161" s="16" t="s">
        <v>81</v>
      </c>
      <c r="BK161" s="143">
        <f>ROUND(I161*H161,2)</f>
        <v>0</v>
      </c>
      <c r="BL161" s="16" t="s">
        <v>165</v>
      </c>
      <c r="BM161" s="142" t="s">
        <v>510</v>
      </c>
    </row>
    <row r="162" spans="2:65" s="1" customFormat="1" ht="16.5" customHeight="1" x14ac:dyDescent="0.2">
      <c r="B162" s="131"/>
      <c r="C162" s="132" t="s">
        <v>1479</v>
      </c>
      <c r="D162" s="132" t="s">
        <v>160</v>
      </c>
      <c r="E162" s="133" t="s">
        <v>1192</v>
      </c>
      <c r="F162" s="134" t="s">
        <v>1193</v>
      </c>
      <c r="G162" s="135" t="s">
        <v>799</v>
      </c>
      <c r="H162" s="136">
        <v>1</v>
      </c>
      <c r="I162" s="137"/>
      <c r="J162" s="137">
        <f>ROUND(I162*H162,2)</f>
        <v>0</v>
      </c>
      <c r="K162" s="134" t="s">
        <v>164</v>
      </c>
      <c r="L162" s="28"/>
      <c r="M162" s="138" t="s">
        <v>1</v>
      </c>
      <c r="N162" s="139" t="s">
        <v>39</v>
      </c>
      <c r="O162" s="140">
        <v>0</v>
      </c>
      <c r="P162" s="140">
        <f>O162*H162</f>
        <v>0</v>
      </c>
      <c r="Q162" s="140">
        <v>0</v>
      </c>
      <c r="R162" s="140">
        <f>Q162*H162</f>
        <v>0</v>
      </c>
      <c r="S162" s="140">
        <v>0</v>
      </c>
      <c r="T162" s="141">
        <f>S162*H162</f>
        <v>0</v>
      </c>
      <c r="AR162" s="142" t="s">
        <v>165</v>
      </c>
      <c r="AT162" s="142" t="s">
        <v>160</v>
      </c>
      <c r="AU162" s="142" t="s">
        <v>81</v>
      </c>
      <c r="AY162" s="16" t="s">
        <v>157</v>
      </c>
      <c r="BE162" s="143">
        <f>IF(N162="základní",J162,0)</f>
        <v>0</v>
      </c>
      <c r="BF162" s="143">
        <f>IF(N162="snížená",J162,0)</f>
        <v>0</v>
      </c>
      <c r="BG162" s="143">
        <f>IF(N162="zákl. přenesená",J162,0)</f>
        <v>0</v>
      </c>
      <c r="BH162" s="143">
        <f>IF(N162="sníž. přenesená",J162,0)</f>
        <v>0</v>
      </c>
      <c r="BI162" s="143">
        <f>IF(N162="nulová",J162,0)</f>
        <v>0</v>
      </c>
      <c r="BJ162" s="16" t="s">
        <v>81</v>
      </c>
      <c r="BK162" s="143">
        <f>ROUND(I162*H162,2)</f>
        <v>0</v>
      </c>
      <c r="BL162" s="16" t="s">
        <v>165</v>
      </c>
      <c r="BM162" s="142" t="s">
        <v>518</v>
      </c>
    </row>
    <row r="163" spans="2:65" s="1" customFormat="1" ht="16.5" customHeight="1" x14ac:dyDescent="0.2">
      <c r="B163" s="131"/>
      <c r="C163" s="132" t="s">
        <v>1479</v>
      </c>
      <c r="D163" s="132" t="s">
        <v>160</v>
      </c>
      <c r="E163" s="133" t="s">
        <v>1194</v>
      </c>
      <c r="F163" s="134" t="s">
        <v>1195</v>
      </c>
      <c r="G163" s="135" t="s">
        <v>799</v>
      </c>
      <c r="H163" s="136">
        <v>1</v>
      </c>
      <c r="I163" s="137"/>
      <c r="J163" s="137">
        <f>ROUND(I163*H163,2)</f>
        <v>0</v>
      </c>
      <c r="K163" s="134" t="s">
        <v>164</v>
      </c>
      <c r="L163" s="28"/>
      <c r="M163" s="138" t="s">
        <v>1</v>
      </c>
      <c r="N163" s="139" t="s">
        <v>39</v>
      </c>
      <c r="O163" s="140">
        <v>0</v>
      </c>
      <c r="P163" s="140">
        <f>O163*H163</f>
        <v>0</v>
      </c>
      <c r="Q163" s="140">
        <v>0</v>
      </c>
      <c r="R163" s="140">
        <f>Q163*H163</f>
        <v>0</v>
      </c>
      <c r="S163" s="140">
        <v>0</v>
      </c>
      <c r="T163" s="141">
        <f>S163*H163</f>
        <v>0</v>
      </c>
      <c r="AR163" s="142" t="s">
        <v>165</v>
      </c>
      <c r="AT163" s="142" t="s">
        <v>160</v>
      </c>
      <c r="AU163" s="142" t="s">
        <v>81</v>
      </c>
      <c r="AY163" s="16" t="s">
        <v>157</v>
      </c>
      <c r="BE163" s="143">
        <f>IF(N163="základní",J163,0)</f>
        <v>0</v>
      </c>
      <c r="BF163" s="143">
        <f>IF(N163="snížená",J163,0)</f>
        <v>0</v>
      </c>
      <c r="BG163" s="143">
        <f>IF(N163="zákl. přenesená",J163,0)</f>
        <v>0</v>
      </c>
      <c r="BH163" s="143">
        <f>IF(N163="sníž. přenesená",J163,0)</f>
        <v>0</v>
      </c>
      <c r="BI163" s="143">
        <f>IF(N163="nulová",J163,0)</f>
        <v>0</v>
      </c>
      <c r="BJ163" s="16" t="s">
        <v>81</v>
      </c>
      <c r="BK163" s="143">
        <f>ROUND(I163*H163,2)</f>
        <v>0</v>
      </c>
      <c r="BL163" s="16" t="s">
        <v>165</v>
      </c>
      <c r="BM163" s="142" t="s">
        <v>527</v>
      </c>
    </row>
    <row r="164" spans="2:65" s="1" customFormat="1" ht="39" x14ac:dyDescent="0.2">
      <c r="B164" s="28"/>
      <c r="D164" s="144" t="s">
        <v>167</v>
      </c>
      <c r="F164" s="145" t="s">
        <v>1196</v>
      </c>
      <c r="L164" s="28"/>
      <c r="M164" s="146"/>
      <c r="T164" s="52"/>
      <c r="AT164" s="16" t="s">
        <v>167</v>
      </c>
      <c r="AU164" s="16" t="s">
        <v>81</v>
      </c>
    </row>
    <row r="165" spans="2:65" s="1" customFormat="1" ht="21.75" customHeight="1" x14ac:dyDescent="0.2">
      <c r="B165" s="131"/>
      <c r="C165" s="132" t="s">
        <v>1479</v>
      </c>
      <c r="D165" s="132" t="s">
        <v>160</v>
      </c>
      <c r="E165" s="133" t="s">
        <v>1197</v>
      </c>
      <c r="F165" s="134" t="s">
        <v>1198</v>
      </c>
      <c r="G165" s="135" t="s">
        <v>799</v>
      </c>
      <c r="H165" s="136">
        <v>1</v>
      </c>
      <c r="I165" s="137"/>
      <c r="J165" s="137">
        <f t="shared" ref="J165:J178" si="10">ROUND(I165*H165,2)</f>
        <v>0</v>
      </c>
      <c r="K165" s="134" t="s">
        <v>164</v>
      </c>
      <c r="L165" s="28"/>
      <c r="M165" s="138" t="s">
        <v>1</v>
      </c>
      <c r="N165" s="139" t="s">
        <v>39</v>
      </c>
      <c r="O165" s="140">
        <v>0</v>
      </c>
      <c r="P165" s="140">
        <f t="shared" ref="P165:P178" si="11">O165*H165</f>
        <v>0</v>
      </c>
      <c r="Q165" s="140">
        <v>0</v>
      </c>
      <c r="R165" s="140">
        <f t="shared" ref="R165:R178" si="12">Q165*H165</f>
        <v>0</v>
      </c>
      <c r="S165" s="140">
        <v>0</v>
      </c>
      <c r="T165" s="141">
        <f t="shared" ref="T165:T178" si="13">S165*H165</f>
        <v>0</v>
      </c>
      <c r="AR165" s="142" t="s">
        <v>165</v>
      </c>
      <c r="AT165" s="142" t="s">
        <v>160</v>
      </c>
      <c r="AU165" s="142" t="s">
        <v>81</v>
      </c>
      <c r="AY165" s="16" t="s">
        <v>157</v>
      </c>
      <c r="BE165" s="143">
        <f t="shared" ref="BE165:BE178" si="14">IF(N165="základní",J165,0)</f>
        <v>0</v>
      </c>
      <c r="BF165" s="143">
        <f t="shared" ref="BF165:BF178" si="15">IF(N165="snížená",J165,0)</f>
        <v>0</v>
      </c>
      <c r="BG165" s="143">
        <f t="shared" ref="BG165:BG178" si="16">IF(N165="zákl. přenesená",J165,0)</f>
        <v>0</v>
      </c>
      <c r="BH165" s="143">
        <f t="shared" ref="BH165:BH178" si="17">IF(N165="sníž. přenesená",J165,0)</f>
        <v>0</v>
      </c>
      <c r="BI165" s="143">
        <f t="shared" ref="BI165:BI178" si="18">IF(N165="nulová",J165,0)</f>
        <v>0</v>
      </c>
      <c r="BJ165" s="16" t="s">
        <v>81</v>
      </c>
      <c r="BK165" s="143">
        <f t="shared" ref="BK165:BK178" si="19">ROUND(I165*H165,2)</f>
        <v>0</v>
      </c>
      <c r="BL165" s="16" t="s">
        <v>165</v>
      </c>
      <c r="BM165" s="142" t="s">
        <v>539</v>
      </c>
    </row>
    <row r="166" spans="2:65" s="1" customFormat="1" ht="16.5" customHeight="1" x14ac:dyDescent="0.2">
      <c r="B166" s="131"/>
      <c r="C166" s="132">
        <v>61</v>
      </c>
      <c r="D166" s="132" t="s">
        <v>160</v>
      </c>
      <c r="E166" s="133" t="s">
        <v>1199</v>
      </c>
      <c r="F166" s="134" t="s">
        <v>1200</v>
      </c>
      <c r="G166" s="135" t="s">
        <v>222</v>
      </c>
      <c r="H166" s="136">
        <v>350</v>
      </c>
      <c r="I166" s="137"/>
      <c r="J166" s="137">
        <f t="shared" si="10"/>
        <v>0</v>
      </c>
      <c r="K166" s="134" t="s">
        <v>172</v>
      </c>
      <c r="L166" s="28"/>
      <c r="M166" s="138" t="s">
        <v>1</v>
      </c>
      <c r="N166" s="139" t="s">
        <v>39</v>
      </c>
      <c r="O166" s="140">
        <v>0</v>
      </c>
      <c r="P166" s="140">
        <f t="shared" si="11"/>
        <v>0</v>
      </c>
      <c r="Q166" s="140">
        <v>0</v>
      </c>
      <c r="R166" s="140">
        <f t="shared" si="12"/>
        <v>0</v>
      </c>
      <c r="S166" s="140">
        <v>0</v>
      </c>
      <c r="T166" s="141">
        <f t="shared" si="13"/>
        <v>0</v>
      </c>
      <c r="V166" s="1" t="s">
        <v>1578</v>
      </c>
      <c r="AR166" s="142" t="s">
        <v>165</v>
      </c>
      <c r="AT166" s="142" t="s">
        <v>160</v>
      </c>
      <c r="AU166" s="142" t="s">
        <v>81</v>
      </c>
      <c r="AY166" s="16" t="s">
        <v>157</v>
      </c>
      <c r="BE166" s="143">
        <f t="shared" si="14"/>
        <v>0</v>
      </c>
      <c r="BF166" s="143">
        <f t="shared" si="15"/>
        <v>0</v>
      </c>
      <c r="BG166" s="143">
        <f t="shared" si="16"/>
        <v>0</v>
      </c>
      <c r="BH166" s="143">
        <f t="shared" si="17"/>
        <v>0</v>
      </c>
      <c r="BI166" s="143">
        <f t="shared" si="18"/>
        <v>0</v>
      </c>
      <c r="BJ166" s="16" t="s">
        <v>81</v>
      </c>
      <c r="BK166" s="143">
        <f t="shared" si="19"/>
        <v>0</v>
      </c>
      <c r="BL166" s="16" t="s">
        <v>165</v>
      </c>
      <c r="BM166" s="142" t="s">
        <v>548</v>
      </c>
    </row>
    <row r="167" spans="2:65" s="1" customFormat="1" ht="16.5" customHeight="1" x14ac:dyDescent="0.2">
      <c r="B167" s="131"/>
      <c r="C167" s="132" t="s">
        <v>1479</v>
      </c>
      <c r="D167" s="132" t="s">
        <v>160</v>
      </c>
      <c r="E167" s="133" t="s">
        <v>1201</v>
      </c>
      <c r="F167" s="134" t="s">
        <v>1202</v>
      </c>
      <c r="G167" s="135" t="s">
        <v>222</v>
      </c>
      <c r="H167" s="136">
        <v>350</v>
      </c>
      <c r="I167" s="137"/>
      <c r="J167" s="137">
        <f t="shared" si="10"/>
        <v>0</v>
      </c>
      <c r="K167" s="134" t="s">
        <v>164</v>
      </c>
      <c r="L167" s="28"/>
      <c r="M167" s="138" t="s">
        <v>1</v>
      </c>
      <c r="N167" s="139" t="s">
        <v>39</v>
      </c>
      <c r="O167" s="140">
        <v>0</v>
      </c>
      <c r="P167" s="140">
        <f t="shared" si="11"/>
        <v>0</v>
      </c>
      <c r="Q167" s="140">
        <v>0</v>
      </c>
      <c r="R167" s="140">
        <f t="shared" si="12"/>
        <v>0</v>
      </c>
      <c r="S167" s="140">
        <v>0</v>
      </c>
      <c r="T167" s="141">
        <f t="shared" si="13"/>
        <v>0</v>
      </c>
      <c r="AR167" s="142" t="s">
        <v>165</v>
      </c>
      <c r="AT167" s="142" t="s">
        <v>160</v>
      </c>
      <c r="AU167" s="142" t="s">
        <v>81</v>
      </c>
      <c r="AY167" s="16" t="s">
        <v>157</v>
      </c>
      <c r="BE167" s="143">
        <f t="shared" si="14"/>
        <v>0</v>
      </c>
      <c r="BF167" s="143">
        <f t="shared" si="15"/>
        <v>0</v>
      </c>
      <c r="BG167" s="143">
        <f t="shared" si="16"/>
        <v>0</v>
      </c>
      <c r="BH167" s="143">
        <f t="shared" si="17"/>
        <v>0</v>
      </c>
      <c r="BI167" s="143">
        <f t="shared" si="18"/>
        <v>0</v>
      </c>
      <c r="BJ167" s="16" t="s">
        <v>81</v>
      </c>
      <c r="BK167" s="143">
        <f t="shared" si="19"/>
        <v>0</v>
      </c>
      <c r="BL167" s="16" t="s">
        <v>165</v>
      </c>
      <c r="BM167" s="142" t="s">
        <v>557</v>
      </c>
    </row>
    <row r="168" spans="2:65" s="1" customFormat="1" ht="16.5" customHeight="1" x14ac:dyDescent="0.2">
      <c r="B168" s="131"/>
      <c r="C168" s="132">
        <v>75</v>
      </c>
      <c r="D168" s="132" t="s">
        <v>160</v>
      </c>
      <c r="E168" s="133" t="s">
        <v>1203</v>
      </c>
      <c r="F168" s="134" t="s">
        <v>1204</v>
      </c>
      <c r="G168" s="135" t="s">
        <v>222</v>
      </c>
      <c r="H168" s="136">
        <v>9</v>
      </c>
      <c r="I168" s="137"/>
      <c r="J168" s="137">
        <f t="shared" si="10"/>
        <v>0</v>
      </c>
      <c r="K168" s="134" t="s">
        <v>172</v>
      </c>
      <c r="L168" s="28"/>
      <c r="M168" s="138" t="s">
        <v>1</v>
      </c>
      <c r="N168" s="139" t="s">
        <v>39</v>
      </c>
      <c r="O168" s="140">
        <v>0</v>
      </c>
      <c r="P168" s="140">
        <f t="shared" si="11"/>
        <v>0</v>
      </c>
      <c r="Q168" s="140">
        <v>0</v>
      </c>
      <c r="R168" s="140">
        <f t="shared" si="12"/>
        <v>0</v>
      </c>
      <c r="S168" s="140">
        <v>0</v>
      </c>
      <c r="T168" s="141">
        <f t="shared" si="13"/>
        <v>0</v>
      </c>
      <c r="V168" s="1" t="s">
        <v>1578</v>
      </c>
      <c r="AR168" s="142" t="s">
        <v>165</v>
      </c>
      <c r="AT168" s="142" t="s">
        <v>160</v>
      </c>
      <c r="AU168" s="142" t="s">
        <v>81</v>
      </c>
      <c r="AY168" s="16" t="s">
        <v>157</v>
      </c>
      <c r="BE168" s="143">
        <f t="shared" si="14"/>
        <v>0</v>
      </c>
      <c r="BF168" s="143">
        <f t="shared" si="15"/>
        <v>0</v>
      </c>
      <c r="BG168" s="143">
        <f t="shared" si="16"/>
        <v>0</v>
      </c>
      <c r="BH168" s="143">
        <f t="shared" si="17"/>
        <v>0</v>
      </c>
      <c r="BI168" s="143">
        <f t="shared" si="18"/>
        <v>0</v>
      </c>
      <c r="BJ168" s="16" t="s">
        <v>81</v>
      </c>
      <c r="BK168" s="143">
        <f t="shared" si="19"/>
        <v>0</v>
      </c>
      <c r="BL168" s="16" t="s">
        <v>165</v>
      </c>
      <c r="BM168" s="142" t="s">
        <v>565</v>
      </c>
    </row>
    <row r="169" spans="2:65" s="1" customFormat="1" ht="21.75" customHeight="1" x14ac:dyDescent="0.2">
      <c r="B169" s="131"/>
      <c r="C169" s="132" t="s">
        <v>1479</v>
      </c>
      <c r="D169" s="132" t="s">
        <v>160</v>
      </c>
      <c r="E169" s="133" t="s">
        <v>1205</v>
      </c>
      <c r="F169" s="134" t="s">
        <v>1206</v>
      </c>
      <c r="G169" s="135" t="s">
        <v>222</v>
      </c>
      <c r="H169" s="136">
        <v>3</v>
      </c>
      <c r="I169" s="137"/>
      <c r="J169" s="137">
        <f t="shared" si="10"/>
        <v>0</v>
      </c>
      <c r="K169" s="134" t="s">
        <v>164</v>
      </c>
      <c r="L169" s="28"/>
      <c r="M169" s="138" t="s">
        <v>1</v>
      </c>
      <c r="N169" s="139" t="s">
        <v>39</v>
      </c>
      <c r="O169" s="140">
        <v>0</v>
      </c>
      <c r="P169" s="140">
        <f t="shared" si="11"/>
        <v>0</v>
      </c>
      <c r="Q169" s="140">
        <v>0</v>
      </c>
      <c r="R169" s="140">
        <f t="shared" si="12"/>
        <v>0</v>
      </c>
      <c r="S169" s="140">
        <v>0</v>
      </c>
      <c r="T169" s="141">
        <f t="shared" si="13"/>
        <v>0</v>
      </c>
      <c r="AR169" s="142" t="s">
        <v>165</v>
      </c>
      <c r="AT169" s="142" t="s">
        <v>160</v>
      </c>
      <c r="AU169" s="142" t="s">
        <v>81</v>
      </c>
      <c r="AY169" s="16" t="s">
        <v>157</v>
      </c>
      <c r="BE169" s="143">
        <f t="shared" si="14"/>
        <v>0</v>
      </c>
      <c r="BF169" s="143">
        <f t="shared" si="15"/>
        <v>0</v>
      </c>
      <c r="BG169" s="143">
        <f t="shared" si="16"/>
        <v>0</v>
      </c>
      <c r="BH169" s="143">
        <f t="shared" si="17"/>
        <v>0</v>
      </c>
      <c r="BI169" s="143">
        <f t="shared" si="18"/>
        <v>0</v>
      </c>
      <c r="BJ169" s="16" t="s">
        <v>81</v>
      </c>
      <c r="BK169" s="143">
        <f t="shared" si="19"/>
        <v>0</v>
      </c>
      <c r="BL169" s="16" t="s">
        <v>165</v>
      </c>
      <c r="BM169" s="142" t="s">
        <v>574</v>
      </c>
    </row>
    <row r="170" spans="2:65" s="1" customFormat="1" ht="21.75" customHeight="1" x14ac:dyDescent="0.2">
      <c r="B170" s="131"/>
      <c r="C170" s="132" t="s">
        <v>1479</v>
      </c>
      <c r="D170" s="132" t="s">
        <v>160</v>
      </c>
      <c r="E170" s="133" t="s">
        <v>1207</v>
      </c>
      <c r="F170" s="134" t="s">
        <v>1208</v>
      </c>
      <c r="G170" s="135" t="s">
        <v>222</v>
      </c>
      <c r="H170" s="136">
        <v>6</v>
      </c>
      <c r="I170" s="137"/>
      <c r="J170" s="137">
        <f t="shared" si="10"/>
        <v>0</v>
      </c>
      <c r="K170" s="134" t="s">
        <v>164</v>
      </c>
      <c r="L170" s="28"/>
      <c r="M170" s="138" t="s">
        <v>1</v>
      </c>
      <c r="N170" s="139" t="s">
        <v>39</v>
      </c>
      <c r="O170" s="140">
        <v>0</v>
      </c>
      <c r="P170" s="140">
        <f t="shared" si="11"/>
        <v>0</v>
      </c>
      <c r="Q170" s="140">
        <v>0</v>
      </c>
      <c r="R170" s="140">
        <f t="shared" si="12"/>
        <v>0</v>
      </c>
      <c r="S170" s="140">
        <v>0</v>
      </c>
      <c r="T170" s="141">
        <f t="shared" si="13"/>
        <v>0</v>
      </c>
      <c r="AR170" s="142" t="s">
        <v>165</v>
      </c>
      <c r="AT170" s="142" t="s">
        <v>160</v>
      </c>
      <c r="AU170" s="142" t="s">
        <v>81</v>
      </c>
      <c r="AY170" s="16" t="s">
        <v>157</v>
      </c>
      <c r="BE170" s="143">
        <f t="shared" si="14"/>
        <v>0</v>
      </c>
      <c r="BF170" s="143">
        <f t="shared" si="15"/>
        <v>0</v>
      </c>
      <c r="BG170" s="143">
        <f t="shared" si="16"/>
        <v>0</v>
      </c>
      <c r="BH170" s="143">
        <f t="shared" si="17"/>
        <v>0</v>
      </c>
      <c r="BI170" s="143">
        <f t="shared" si="18"/>
        <v>0</v>
      </c>
      <c r="BJ170" s="16" t="s">
        <v>81</v>
      </c>
      <c r="BK170" s="143">
        <f t="shared" si="19"/>
        <v>0</v>
      </c>
      <c r="BL170" s="16" t="s">
        <v>165</v>
      </c>
      <c r="BM170" s="142" t="s">
        <v>580</v>
      </c>
    </row>
    <row r="171" spans="2:65" s="1" customFormat="1" ht="16.5" customHeight="1" x14ac:dyDescent="0.2">
      <c r="B171" s="131"/>
      <c r="C171" s="132" t="s">
        <v>1479</v>
      </c>
      <c r="D171" s="132" t="s">
        <v>160</v>
      </c>
      <c r="E171" s="133" t="s">
        <v>1209</v>
      </c>
      <c r="F171" s="134" t="s">
        <v>1210</v>
      </c>
      <c r="G171" s="135" t="s">
        <v>222</v>
      </c>
      <c r="H171" s="136">
        <v>48</v>
      </c>
      <c r="I171" s="137"/>
      <c r="J171" s="137">
        <f t="shared" si="10"/>
        <v>0</v>
      </c>
      <c r="K171" s="134" t="s">
        <v>164</v>
      </c>
      <c r="L171" s="28"/>
      <c r="M171" s="138" t="s">
        <v>1</v>
      </c>
      <c r="N171" s="139" t="s">
        <v>39</v>
      </c>
      <c r="O171" s="140">
        <v>0</v>
      </c>
      <c r="P171" s="140">
        <f t="shared" si="11"/>
        <v>0</v>
      </c>
      <c r="Q171" s="140">
        <v>0</v>
      </c>
      <c r="R171" s="140">
        <f t="shared" si="12"/>
        <v>0</v>
      </c>
      <c r="S171" s="140">
        <v>0</v>
      </c>
      <c r="T171" s="141">
        <f t="shared" si="13"/>
        <v>0</v>
      </c>
      <c r="AR171" s="142" t="s">
        <v>165</v>
      </c>
      <c r="AT171" s="142" t="s">
        <v>160</v>
      </c>
      <c r="AU171" s="142" t="s">
        <v>81</v>
      </c>
      <c r="AY171" s="16" t="s">
        <v>157</v>
      </c>
      <c r="BE171" s="143">
        <f t="shared" si="14"/>
        <v>0</v>
      </c>
      <c r="BF171" s="143">
        <f t="shared" si="15"/>
        <v>0</v>
      </c>
      <c r="BG171" s="143">
        <f t="shared" si="16"/>
        <v>0</v>
      </c>
      <c r="BH171" s="143">
        <f t="shared" si="17"/>
        <v>0</v>
      </c>
      <c r="BI171" s="143">
        <f t="shared" si="18"/>
        <v>0</v>
      </c>
      <c r="BJ171" s="16" t="s">
        <v>81</v>
      </c>
      <c r="BK171" s="143">
        <f t="shared" si="19"/>
        <v>0</v>
      </c>
      <c r="BL171" s="16" t="s">
        <v>165</v>
      </c>
      <c r="BM171" s="142" t="s">
        <v>590</v>
      </c>
    </row>
    <row r="172" spans="2:65" s="1" customFormat="1" ht="16.5" customHeight="1" x14ac:dyDescent="0.2">
      <c r="B172" s="131"/>
      <c r="C172" s="132" t="s">
        <v>1479</v>
      </c>
      <c r="D172" s="132" t="s">
        <v>160</v>
      </c>
      <c r="E172" s="133" t="s">
        <v>1211</v>
      </c>
      <c r="F172" s="134" t="s">
        <v>1212</v>
      </c>
      <c r="G172" s="135" t="s">
        <v>222</v>
      </c>
      <c r="H172" s="136">
        <v>48</v>
      </c>
      <c r="I172" s="137"/>
      <c r="J172" s="137">
        <f t="shared" si="10"/>
        <v>0</v>
      </c>
      <c r="K172" s="134" t="s">
        <v>164</v>
      </c>
      <c r="L172" s="28"/>
      <c r="M172" s="138" t="s">
        <v>1</v>
      </c>
      <c r="N172" s="139" t="s">
        <v>39</v>
      </c>
      <c r="O172" s="140">
        <v>0</v>
      </c>
      <c r="P172" s="140">
        <f t="shared" si="11"/>
        <v>0</v>
      </c>
      <c r="Q172" s="140">
        <v>0</v>
      </c>
      <c r="R172" s="140">
        <f t="shared" si="12"/>
        <v>0</v>
      </c>
      <c r="S172" s="140">
        <v>0</v>
      </c>
      <c r="T172" s="141">
        <f t="shared" si="13"/>
        <v>0</v>
      </c>
      <c r="AR172" s="142" t="s">
        <v>165</v>
      </c>
      <c r="AT172" s="142" t="s">
        <v>160</v>
      </c>
      <c r="AU172" s="142" t="s">
        <v>81</v>
      </c>
      <c r="AY172" s="16" t="s">
        <v>157</v>
      </c>
      <c r="BE172" s="143">
        <f t="shared" si="14"/>
        <v>0</v>
      </c>
      <c r="BF172" s="143">
        <f t="shared" si="15"/>
        <v>0</v>
      </c>
      <c r="BG172" s="143">
        <f t="shared" si="16"/>
        <v>0</v>
      </c>
      <c r="BH172" s="143">
        <f t="shared" si="17"/>
        <v>0</v>
      </c>
      <c r="BI172" s="143">
        <f t="shared" si="18"/>
        <v>0</v>
      </c>
      <c r="BJ172" s="16" t="s">
        <v>81</v>
      </c>
      <c r="BK172" s="143">
        <f t="shared" si="19"/>
        <v>0</v>
      </c>
      <c r="BL172" s="16" t="s">
        <v>165</v>
      </c>
      <c r="BM172" s="142" t="s">
        <v>597</v>
      </c>
    </row>
    <row r="173" spans="2:65" s="1" customFormat="1" ht="16.5" customHeight="1" x14ac:dyDescent="0.2">
      <c r="B173" s="131"/>
      <c r="C173" s="132" t="s">
        <v>1479</v>
      </c>
      <c r="D173" s="132" t="s">
        <v>160</v>
      </c>
      <c r="E173" s="133" t="s">
        <v>1213</v>
      </c>
      <c r="F173" s="134" t="s">
        <v>1214</v>
      </c>
      <c r="G173" s="135" t="s">
        <v>799</v>
      </c>
      <c r="H173" s="136">
        <v>3</v>
      </c>
      <c r="I173" s="137"/>
      <c r="J173" s="137">
        <f t="shared" si="10"/>
        <v>0</v>
      </c>
      <c r="K173" s="134" t="s">
        <v>164</v>
      </c>
      <c r="L173" s="28"/>
      <c r="M173" s="138" t="s">
        <v>1</v>
      </c>
      <c r="N173" s="139" t="s">
        <v>39</v>
      </c>
      <c r="O173" s="140">
        <v>0</v>
      </c>
      <c r="P173" s="140">
        <f t="shared" si="11"/>
        <v>0</v>
      </c>
      <c r="Q173" s="140">
        <v>0</v>
      </c>
      <c r="R173" s="140">
        <f t="shared" si="12"/>
        <v>0</v>
      </c>
      <c r="S173" s="140">
        <v>0</v>
      </c>
      <c r="T173" s="141">
        <f t="shared" si="13"/>
        <v>0</v>
      </c>
      <c r="AR173" s="142" t="s">
        <v>165</v>
      </c>
      <c r="AT173" s="142" t="s">
        <v>160</v>
      </c>
      <c r="AU173" s="142" t="s">
        <v>81</v>
      </c>
      <c r="AY173" s="16" t="s">
        <v>157</v>
      </c>
      <c r="BE173" s="143">
        <f t="shared" si="14"/>
        <v>0</v>
      </c>
      <c r="BF173" s="143">
        <f t="shared" si="15"/>
        <v>0</v>
      </c>
      <c r="BG173" s="143">
        <f t="shared" si="16"/>
        <v>0</v>
      </c>
      <c r="BH173" s="143">
        <f t="shared" si="17"/>
        <v>0</v>
      </c>
      <c r="BI173" s="143">
        <f t="shared" si="18"/>
        <v>0</v>
      </c>
      <c r="BJ173" s="16" t="s">
        <v>81</v>
      </c>
      <c r="BK173" s="143">
        <f t="shared" si="19"/>
        <v>0</v>
      </c>
      <c r="BL173" s="16" t="s">
        <v>165</v>
      </c>
      <c r="BM173" s="142" t="s">
        <v>605</v>
      </c>
    </row>
    <row r="174" spans="2:65" s="1" customFormat="1" ht="16.5" customHeight="1" x14ac:dyDescent="0.2">
      <c r="B174" s="131"/>
      <c r="C174" s="132" t="s">
        <v>1479</v>
      </c>
      <c r="D174" s="132" t="s">
        <v>160</v>
      </c>
      <c r="E174" s="133" t="s">
        <v>1215</v>
      </c>
      <c r="F174" s="134" t="s">
        <v>1216</v>
      </c>
      <c r="G174" s="135" t="s">
        <v>799</v>
      </c>
      <c r="H174" s="136">
        <v>3</v>
      </c>
      <c r="I174" s="137"/>
      <c r="J174" s="137">
        <f t="shared" si="10"/>
        <v>0</v>
      </c>
      <c r="K174" s="134" t="s">
        <v>164</v>
      </c>
      <c r="L174" s="28"/>
      <c r="M174" s="138" t="s">
        <v>1</v>
      </c>
      <c r="N174" s="139" t="s">
        <v>39</v>
      </c>
      <c r="O174" s="140">
        <v>0</v>
      </c>
      <c r="P174" s="140">
        <f t="shared" si="11"/>
        <v>0</v>
      </c>
      <c r="Q174" s="140">
        <v>0</v>
      </c>
      <c r="R174" s="140">
        <f t="shared" si="12"/>
        <v>0</v>
      </c>
      <c r="S174" s="140">
        <v>0</v>
      </c>
      <c r="T174" s="141">
        <f t="shared" si="13"/>
        <v>0</v>
      </c>
      <c r="AR174" s="142" t="s">
        <v>165</v>
      </c>
      <c r="AT174" s="142" t="s">
        <v>160</v>
      </c>
      <c r="AU174" s="142" t="s">
        <v>81</v>
      </c>
      <c r="AY174" s="16" t="s">
        <v>157</v>
      </c>
      <c r="BE174" s="143">
        <f t="shared" si="14"/>
        <v>0</v>
      </c>
      <c r="BF174" s="143">
        <f t="shared" si="15"/>
        <v>0</v>
      </c>
      <c r="BG174" s="143">
        <f t="shared" si="16"/>
        <v>0</v>
      </c>
      <c r="BH174" s="143">
        <f t="shared" si="17"/>
        <v>0</v>
      </c>
      <c r="BI174" s="143">
        <f t="shared" si="18"/>
        <v>0</v>
      </c>
      <c r="BJ174" s="16" t="s">
        <v>81</v>
      </c>
      <c r="BK174" s="143">
        <f t="shared" si="19"/>
        <v>0</v>
      </c>
      <c r="BL174" s="16" t="s">
        <v>165</v>
      </c>
      <c r="BM174" s="142" t="s">
        <v>612</v>
      </c>
    </row>
    <row r="175" spans="2:65" s="1" customFormat="1" ht="16.5" customHeight="1" x14ac:dyDescent="0.2">
      <c r="B175" s="131"/>
      <c r="C175" s="132">
        <v>87</v>
      </c>
      <c r="D175" s="132" t="s">
        <v>160</v>
      </c>
      <c r="E175" s="133" t="s">
        <v>1217</v>
      </c>
      <c r="F175" s="134" t="s">
        <v>1218</v>
      </c>
      <c r="G175" s="135" t="s">
        <v>799</v>
      </c>
      <c r="H175" s="136">
        <v>6</v>
      </c>
      <c r="I175" s="137"/>
      <c r="J175" s="137">
        <f t="shared" si="10"/>
        <v>0</v>
      </c>
      <c r="K175" s="134" t="s">
        <v>172</v>
      </c>
      <c r="L175" s="28"/>
      <c r="M175" s="138" t="s">
        <v>1</v>
      </c>
      <c r="N175" s="139" t="s">
        <v>39</v>
      </c>
      <c r="O175" s="140">
        <v>0</v>
      </c>
      <c r="P175" s="140">
        <f t="shared" si="11"/>
        <v>0</v>
      </c>
      <c r="Q175" s="140">
        <v>0</v>
      </c>
      <c r="R175" s="140">
        <f t="shared" si="12"/>
        <v>0</v>
      </c>
      <c r="S175" s="140">
        <v>0</v>
      </c>
      <c r="T175" s="141">
        <f t="shared" si="13"/>
        <v>0</v>
      </c>
      <c r="V175" s="1" t="s">
        <v>1578</v>
      </c>
      <c r="AR175" s="142" t="s">
        <v>165</v>
      </c>
      <c r="AT175" s="142" t="s">
        <v>160</v>
      </c>
      <c r="AU175" s="142" t="s">
        <v>81</v>
      </c>
      <c r="AY175" s="16" t="s">
        <v>157</v>
      </c>
      <c r="BE175" s="143">
        <f t="shared" si="14"/>
        <v>0</v>
      </c>
      <c r="BF175" s="143">
        <f t="shared" si="15"/>
        <v>0</v>
      </c>
      <c r="BG175" s="143">
        <f t="shared" si="16"/>
        <v>0</v>
      </c>
      <c r="BH175" s="143">
        <f t="shared" si="17"/>
        <v>0</v>
      </c>
      <c r="BI175" s="143">
        <f t="shared" si="18"/>
        <v>0</v>
      </c>
      <c r="BJ175" s="16" t="s">
        <v>81</v>
      </c>
      <c r="BK175" s="143">
        <f t="shared" si="19"/>
        <v>0</v>
      </c>
      <c r="BL175" s="16" t="s">
        <v>165</v>
      </c>
      <c r="BM175" s="142" t="s">
        <v>620</v>
      </c>
    </row>
    <row r="176" spans="2:65" s="1" customFormat="1" ht="16.5" customHeight="1" x14ac:dyDescent="0.2">
      <c r="B176" s="131"/>
      <c r="C176" s="132">
        <v>88</v>
      </c>
      <c r="D176" s="132" t="s">
        <v>160</v>
      </c>
      <c r="E176" s="133" t="s">
        <v>1219</v>
      </c>
      <c r="F176" s="134" t="s">
        <v>1220</v>
      </c>
      <c r="G176" s="135" t="s">
        <v>799</v>
      </c>
      <c r="H176" s="136">
        <v>1</v>
      </c>
      <c r="I176" s="137"/>
      <c r="J176" s="137">
        <f t="shared" si="10"/>
        <v>0</v>
      </c>
      <c r="K176" s="134" t="s">
        <v>172</v>
      </c>
      <c r="L176" s="28"/>
      <c r="M176" s="138" t="s">
        <v>1</v>
      </c>
      <c r="N176" s="139" t="s">
        <v>39</v>
      </c>
      <c r="O176" s="140">
        <v>0</v>
      </c>
      <c r="P176" s="140">
        <f t="shared" si="11"/>
        <v>0</v>
      </c>
      <c r="Q176" s="140">
        <v>0</v>
      </c>
      <c r="R176" s="140">
        <f t="shared" si="12"/>
        <v>0</v>
      </c>
      <c r="S176" s="140">
        <v>0</v>
      </c>
      <c r="T176" s="141">
        <f t="shared" si="13"/>
        <v>0</v>
      </c>
      <c r="V176" s="1" t="s">
        <v>1578</v>
      </c>
      <c r="AR176" s="142" t="s">
        <v>165</v>
      </c>
      <c r="AT176" s="142" t="s">
        <v>160</v>
      </c>
      <c r="AU176" s="142" t="s">
        <v>81</v>
      </c>
      <c r="AY176" s="16" t="s">
        <v>157</v>
      </c>
      <c r="BE176" s="143">
        <f t="shared" si="14"/>
        <v>0</v>
      </c>
      <c r="BF176" s="143">
        <f t="shared" si="15"/>
        <v>0</v>
      </c>
      <c r="BG176" s="143">
        <f t="shared" si="16"/>
        <v>0</v>
      </c>
      <c r="BH176" s="143">
        <f t="shared" si="17"/>
        <v>0</v>
      </c>
      <c r="BI176" s="143">
        <f t="shared" si="18"/>
        <v>0</v>
      </c>
      <c r="BJ176" s="16" t="s">
        <v>81</v>
      </c>
      <c r="BK176" s="143">
        <f t="shared" si="19"/>
        <v>0</v>
      </c>
      <c r="BL176" s="16" t="s">
        <v>165</v>
      </c>
      <c r="BM176" s="142" t="s">
        <v>626</v>
      </c>
    </row>
    <row r="177" spans="2:65" s="1" customFormat="1" ht="16.5" customHeight="1" x14ac:dyDescent="0.2">
      <c r="B177" s="131"/>
      <c r="C177" s="132">
        <v>89</v>
      </c>
      <c r="D177" s="132" t="s">
        <v>160</v>
      </c>
      <c r="E177" s="133" t="s">
        <v>1221</v>
      </c>
      <c r="F177" s="134" t="s">
        <v>1222</v>
      </c>
      <c r="G177" s="135" t="s">
        <v>799</v>
      </c>
      <c r="H177" s="136">
        <v>6</v>
      </c>
      <c r="I177" s="137"/>
      <c r="J177" s="137">
        <f t="shared" si="10"/>
        <v>0</v>
      </c>
      <c r="K177" s="134" t="s">
        <v>172</v>
      </c>
      <c r="L177" s="28"/>
      <c r="M177" s="138" t="s">
        <v>1</v>
      </c>
      <c r="N177" s="139" t="s">
        <v>39</v>
      </c>
      <c r="O177" s="140">
        <v>0</v>
      </c>
      <c r="P177" s="140">
        <f t="shared" si="11"/>
        <v>0</v>
      </c>
      <c r="Q177" s="140">
        <v>0</v>
      </c>
      <c r="R177" s="140">
        <f t="shared" si="12"/>
        <v>0</v>
      </c>
      <c r="S177" s="140">
        <v>0</v>
      </c>
      <c r="T177" s="141">
        <f t="shared" si="13"/>
        <v>0</v>
      </c>
      <c r="V177" s="1" t="s">
        <v>1578</v>
      </c>
      <c r="AR177" s="142" t="s">
        <v>165</v>
      </c>
      <c r="AT177" s="142" t="s">
        <v>160</v>
      </c>
      <c r="AU177" s="142" t="s">
        <v>81</v>
      </c>
      <c r="AY177" s="16" t="s">
        <v>157</v>
      </c>
      <c r="BE177" s="143">
        <f t="shared" si="14"/>
        <v>0</v>
      </c>
      <c r="BF177" s="143">
        <f t="shared" si="15"/>
        <v>0</v>
      </c>
      <c r="BG177" s="143">
        <f t="shared" si="16"/>
        <v>0</v>
      </c>
      <c r="BH177" s="143">
        <f t="shared" si="17"/>
        <v>0</v>
      </c>
      <c r="BI177" s="143">
        <f t="shared" si="18"/>
        <v>0</v>
      </c>
      <c r="BJ177" s="16" t="s">
        <v>81</v>
      </c>
      <c r="BK177" s="143">
        <f t="shared" si="19"/>
        <v>0</v>
      </c>
      <c r="BL177" s="16" t="s">
        <v>165</v>
      </c>
      <c r="BM177" s="142" t="s">
        <v>632</v>
      </c>
    </row>
    <row r="178" spans="2:65" s="1" customFormat="1" ht="16.5" customHeight="1" x14ac:dyDescent="0.2">
      <c r="B178" s="131"/>
      <c r="C178" s="132" t="s">
        <v>1479</v>
      </c>
      <c r="D178" s="132" t="s">
        <v>160</v>
      </c>
      <c r="E178" s="133" t="s">
        <v>1142</v>
      </c>
      <c r="F178" s="134" t="s">
        <v>1143</v>
      </c>
      <c r="G178" s="135" t="s">
        <v>799</v>
      </c>
      <c r="H178" s="136">
        <v>1</v>
      </c>
      <c r="I178" s="137"/>
      <c r="J178" s="137">
        <f t="shared" si="10"/>
        <v>0</v>
      </c>
      <c r="K178" s="134" t="s">
        <v>164</v>
      </c>
      <c r="L178" s="28"/>
      <c r="M178" s="138" t="s">
        <v>1</v>
      </c>
      <c r="N178" s="139" t="s">
        <v>39</v>
      </c>
      <c r="O178" s="140">
        <v>0</v>
      </c>
      <c r="P178" s="140">
        <f t="shared" si="11"/>
        <v>0</v>
      </c>
      <c r="Q178" s="140">
        <v>0</v>
      </c>
      <c r="R178" s="140">
        <f t="shared" si="12"/>
        <v>0</v>
      </c>
      <c r="S178" s="140">
        <v>0</v>
      </c>
      <c r="T178" s="141">
        <f t="shared" si="13"/>
        <v>0</v>
      </c>
      <c r="AR178" s="142" t="s">
        <v>165</v>
      </c>
      <c r="AT178" s="142" t="s">
        <v>160</v>
      </c>
      <c r="AU178" s="142" t="s">
        <v>81</v>
      </c>
      <c r="AY178" s="16" t="s">
        <v>157</v>
      </c>
      <c r="BE178" s="143">
        <f t="shared" si="14"/>
        <v>0</v>
      </c>
      <c r="BF178" s="143">
        <f t="shared" si="15"/>
        <v>0</v>
      </c>
      <c r="BG178" s="143">
        <f t="shared" si="16"/>
        <v>0</v>
      </c>
      <c r="BH178" s="143">
        <f t="shared" si="17"/>
        <v>0</v>
      </c>
      <c r="BI178" s="143">
        <f t="shared" si="18"/>
        <v>0</v>
      </c>
      <c r="BJ178" s="16" t="s">
        <v>81</v>
      </c>
      <c r="BK178" s="143">
        <f t="shared" si="19"/>
        <v>0</v>
      </c>
      <c r="BL178" s="16" t="s">
        <v>165</v>
      </c>
      <c r="BM178" s="142" t="s">
        <v>635</v>
      </c>
    </row>
    <row r="179" spans="2:65" s="1" customFormat="1" ht="29.25" x14ac:dyDescent="0.2">
      <c r="B179" s="28"/>
      <c r="D179" s="144" t="s">
        <v>167</v>
      </c>
      <c r="F179" s="145" t="s">
        <v>1223</v>
      </c>
      <c r="L179" s="28"/>
      <c r="M179" s="146"/>
      <c r="T179" s="52"/>
      <c r="AT179" s="16" t="s">
        <v>167</v>
      </c>
      <c r="AU179" s="16" t="s">
        <v>81</v>
      </c>
    </row>
    <row r="180" spans="2:65" s="1" customFormat="1" ht="16.5" customHeight="1" x14ac:dyDescent="0.2">
      <c r="B180" s="131"/>
      <c r="C180" s="132" t="s">
        <v>1479</v>
      </c>
      <c r="D180" s="132" t="s">
        <v>160</v>
      </c>
      <c r="E180" s="133" t="s">
        <v>1145</v>
      </c>
      <c r="F180" s="134" t="s">
        <v>1146</v>
      </c>
      <c r="G180" s="135" t="s">
        <v>799</v>
      </c>
      <c r="H180" s="136">
        <v>1</v>
      </c>
      <c r="I180" s="137"/>
      <c r="J180" s="137">
        <f>ROUND(I180*H180,2)</f>
        <v>0</v>
      </c>
      <c r="K180" s="134" t="s">
        <v>164</v>
      </c>
      <c r="L180" s="28"/>
      <c r="M180" s="138" t="s">
        <v>1</v>
      </c>
      <c r="N180" s="139" t="s">
        <v>39</v>
      </c>
      <c r="O180" s="140">
        <v>0</v>
      </c>
      <c r="P180" s="140">
        <f>O180*H180</f>
        <v>0</v>
      </c>
      <c r="Q180" s="140">
        <v>0</v>
      </c>
      <c r="R180" s="140">
        <f>Q180*H180</f>
        <v>0</v>
      </c>
      <c r="S180" s="140">
        <v>0</v>
      </c>
      <c r="T180" s="141">
        <f>S180*H180</f>
        <v>0</v>
      </c>
      <c r="AR180" s="142" t="s">
        <v>165</v>
      </c>
      <c r="AT180" s="142" t="s">
        <v>160</v>
      </c>
      <c r="AU180" s="142" t="s">
        <v>81</v>
      </c>
      <c r="AY180" s="16" t="s">
        <v>157</v>
      </c>
      <c r="BE180" s="143">
        <f>IF(N180="základní",J180,0)</f>
        <v>0</v>
      </c>
      <c r="BF180" s="143">
        <f>IF(N180="snížená",J180,0)</f>
        <v>0</v>
      </c>
      <c r="BG180" s="143">
        <f>IF(N180="zákl. přenesená",J180,0)</f>
        <v>0</v>
      </c>
      <c r="BH180" s="143">
        <f>IF(N180="sníž. přenesená",J180,0)</f>
        <v>0</v>
      </c>
      <c r="BI180" s="143">
        <f>IF(N180="nulová",J180,0)</f>
        <v>0</v>
      </c>
      <c r="BJ180" s="16" t="s">
        <v>81</v>
      </c>
      <c r="BK180" s="143">
        <f>ROUND(I180*H180,2)</f>
        <v>0</v>
      </c>
      <c r="BL180" s="16" t="s">
        <v>165</v>
      </c>
      <c r="BM180" s="142" t="s">
        <v>644</v>
      </c>
    </row>
    <row r="181" spans="2:65" s="1" customFormat="1" ht="39" x14ac:dyDescent="0.2">
      <c r="B181" s="28"/>
      <c r="D181" s="144" t="s">
        <v>167</v>
      </c>
      <c r="F181" s="145" t="s">
        <v>1147</v>
      </c>
      <c r="L181" s="28"/>
      <c r="M181" s="146"/>
      <c r="T181" s="52"/>
      <c r="AT181" s="16" t="s">
        <v>167</v>
      </c>
      <c r="AU181" s="16" t="s">
        <v>81</v>
      </c>
    </row>
    <row r="182" spans="2:65" s="11" customFormat="1" ht="25.9" customHeight="1" x14ac:dyDescent="0.2">
      <c r="B182" s="120"/>
      <c r="D182" s="121" t="s">
        <v>73</v>
      </c>
      <c r="E182" s="122" t="s">
        <v>1057</v>
      </c>
      <c r="F182" s="122" t="s">
        <v>1224</v>
      </c>
      <c r="J182" s="123">
        <f>BK182</f>
        <v>0</v>
      </c>
      <c r="L182" s="120"/>
      <c r="M182" s="124"/>
      <c r="P182" s="125">
        <f>SUM(P183:P215)</f>
        <v>0</v>
      </c>
      <c r="R182" s="125">
        <f>SUM(R183:R215)</f>
        <v>0</v>
      </c>
      <c r="T182" s="126">
        <f>SUM(T183:T215)</f>
        <v>0</v>
      </c>
      <c r="AR182" s="121" t="s">
        <v>81</v>
      </c>
      <c r="AT182" s="127" t="s">
        <v>73</v>
      </c>
      <c r="AU182" s="127" t="s">
        <v>74</v>
      </c>
      <c r="AY182" s="121" t="s">
        <v>157</v>
      </c>
      <c r="BK182" s="128">
        <f>SUM(BK183:BK215)</f>
        <v>0</v>
      </c>
    </row>
    <row r="183" spans="2:65" s="1" customFormat="1" ht="16.5" customHeight="1" x14ac:dyDescent="0.2">
      <c r="B183" s="131"/>
      <c r="C183" s="132">
        <v>8</v>
      </c>
      <c r="D183" s="132" t="s">
        <v>160</v>
      </c>
      <c r="E183" s="133" t="s">
        <v>1225</v>
      </c>
      <c r="F183" s="134" t="s">
        <v>1226</v>
      </c>
      <c r="G183" s="135" t="s">
        <v>799</v>
      </c>
      <c r="H183" s="136">
        <v>1</v>
      </c>
      <c r="I183" s="137"/>
      <c r="J183" s="137">
        <f t="shared" ref="J183:J190" si="20">ROUND(I183*H183,2)</f>
        <v>0</v>
      </c>
      <c r="K183" s="134" t="s">
        <v>172</v>
      </c>
      <c r="L183" s="28"/>
      <c r="M183" s="138" t="s">
        <v>1</v>
      </c>
      <c r="N183" s="139" t="s">
        <v>39</v>
      </c>
      <c r="O183" s="140">
        <v>0</v>
      </c>
      <c r="P183" s="140">
        <f t="shared" ref="P183:P190" si="21">O183*H183</f>
        <v>0</v>
      </c>
      <c r="Q183" s="140">
        <v>0</v>
      </c>
      <c r="R183" s="140">
        <f t="shared" ref="R183:R190" si="22">Q183*H183</f>
        <v>0</v>
      </c>
      <c r="S183" s="140">
        <v>0</v>
      </c>
      <c r="T183" s="141">
        <f t="shared" ref="T183:T190" si="23">S183*H183</f>
        <v>0</v>
      </c>
      <c r="V183" s="1" t="s">
        <v>1576</v>
      </c>
      <c r="AR183" s="142" t="s">
        <v>165</v>
      </c>
      <c r="AT183" s="142" t="s">
        <v>160</v>
      </c>
      <c r="AU183" s="142" t="s">
        <v>81</v>
      </c>
      <c r="AY183" s="16" t="s">
        <v>157</v>
      </c>
      <c r="BE183" s="143">
        <f t="shared" ref="BE183:BE190" si="24">IF(N183="základní",J183,0)</f>
        <v>0</v>
      </c>
      <c r="BF183" s="143">
        <f t="shared" ref="BF183:BF190" si="25">IF(N183="snížená",J183,0)</f>
        <v>0</v>
      </c>
      <c r="BG183" s="143">
        <f t="shared" ref="BG183:BG190" si="26">IF(N183="zákl. přenesená",J183,0)</f>
        <v>0</v>
      </c>
      <c r="BH183" s="143">
        <f t="shared" ref="BH183:BH190" si="27">IF(N183="sníž. přenesená",J183,0)</f>
        <v>0</v>
      </c>
      <c r="BI183" s="143">
        <f t="shared" ref="BI183:BI190" si="28">IF(N183="nulová",J183,0)</f>
        <v>0</v>
      </c>
      <c r="BJ183" s="16" t="s">
        <v>81</v>
      </c>
      <c r="BK183" s="143">
        <f t="shared" ref="BK183:BK190" si="29">ROUND(I183*H183,2)</f>
        <v>0</v>
      </c>
      <c r="BL183" s="16" t="s">
        <v>165</v>
      </c>
      <c r="BM183" s="142" t="s">
        <v>667</v>
      </c>
    </row>
    <row r="184" spans="2:65" s="1" customFormat="1" ht="24.2" customHeight="1" x14ac:dyDescent="0.2">
      <c r="B184" s="131"/>
      <c r="C184" s="132" t="s">
        <v>1479</v>
      </c>
      <c r="D184" s="132" t="s">
        <v>160</v>
      </c>
      <c r="E184" s="133" t="s">
        <v>1227</v>
      </c>
      <c r="F184" s="134" t="s">
        <v>1228</v>
      </c>
      <c r="G184" s="135" t="s">
        <v>799</v>
      </c>
      <c r="H184" s="136">
        <v>1</v>
      </c>
      <c r="I184" s="137"/>
      <c r="J184" s="137">
        <f t="shared" si="20"/>
        <v>0</v>
      </c>
      <c r="K184" s="134" t="s">
        <v>164</v>
      </c>
      <c r="L184" s="28"/>
      <c r="M184" s="138" t="s">
        <v>1</v>
      </c>
      <c r="N184" s="139" t="s">
        <v>39</v>
      </c>
      <c r="O184" s="140">
        <v>0</v>
      </c>
      <c r="P184" s="140">
        <f t="shared" si="21"/>
        <v>0</v>
      </c>
      <c r="Q184" s="140">
        <v>0</v>
      </c>
      <c r="R184" s="140">
        <f t="shared" si="22"/>
        <v>0</v>
      </c>
      <c r="S184" s="140">
        <v>0</v>
      </c>
      <c r="T184" s="141">
        <f t="shared" si="23"/>
        <v>0</v>
      </c>
      <c r="AR184" s="142" t="s">
        <v>165</v>
      </c>
      <c r="AT184" s="142" t="s">
        <v>160</v>
      </c>
      <c r="AU184" s="142" t="s">
        <v>81</v>
      </c>
      <c r="AY184" s="16" t="s">
        <v>157</v>
      </c>
      <c r="BE184" s="143">
        <f t="shared" si="24"/>
        <v>0</v>
      </c>
      <c r="BF184" s="143">
        <f t="shared" si="25"/>
        <v>0</v>
      </c>
      <c r="BG184" s="143">
        <f t="shared" si="26"/>
        <v>0</v>
      </c>
      <c r="BH184" s="143">
        <f t="shared" si="27"/>
        <v>0</v>
      </c>
      <c r="BI184" s="143">
        <f t="shared" si="28"/>
        <v>0</v>
      </c>
      <c r="BJ184" s="16" t="s">
        <v>81</v>
      </c>
      <c r="BK184" s="143">
        <f t="shared" si="29"/>
        <v>0</v>
      </c>
      <c r="BL184" s="16" t="s">
        <v>165</v>
      </c>
      <c r="BM184" s="142" t="s">
        <v>675</v>
      </c>
    </row>
    <row r="185" spans="2:65" s="1" customFormat="1" ht="16.5" customHeight="1" x14ac:dyDescent="0.2">
      <c r="B185" s="131"/>
      <c r="C185" s="132" t="s">
        <v>466</v>
      </c>
      <c r="D185" s="132" t="s">
        <v>160</v>
      </c>
      <c r="E185" s="133" t="s">
        <v>1229</v>
      </c>
      <c r="F185" s="134" t="s">
        <v>1230</v>
      </c>
      <c r="G185" s="135" t="s">
        <v>799</v>
      </c>
      <c r="H185" s="136">
        <v>1</v>
      </c>
      <c r="I185" s="137"/>
      <c r="J185" s="137">
        <f t="shared" si="20"/>
        <v>0</v>
      </c>
      <c r="K185" s="134" t="s">
        <v>172</v>
      </c>
      <c r="L185" s="28"/>
      <c r="M185" s="138" t="s">
        <v>1</v>
      </c>
      <c r="N185" s="139" t="s">
        <v>39</v>
      </c>
      <c r="O185" s="140">
        <v>0</v>
      </c>
      <c r="P185" s="140">
        <f t="shared" si="21"/>
        <v>0</v>
      </c>
      <c r="Q185" s="140">
        <v>0</v>
      </c>
      <c r="R185" s="140">
        <f t="shared" si="22"/>
        <v>0</v>
      </c>
      <c r="S185" s="140">
        <v>0</v>
      </c>
      <c r="T185" s="141">
        <f t="shared" si="23"/>
        <v>0</v>
      </c>
      <c r="V185" s="1" t="s">
        <v>1576</v>
      </c>
      <c r="AR185" s="142" t="s">
        <v>165</v>
      </c>
      <c r="AT185" s="142" t="s">
        <v>160</v>
      </c>
      <c r="AU185" s="142" t="s">
        <v>81</v>
      </c>
      <c r="AY185" s="16" t="s">
        <v>157</v>
      </c>
      <c r="BE185" s="143">
        <f t="shared" si="24"/>
        <v>0</v>
      </c>
      <c r="BF185" s="143">
        <f t="shared" si="25"/>
        <v>0</v>
      </c>
      <c r="BG185" s="143">
        <f t="shared" si="26"/>
        <v>0</v>
      </c>
      <c r="BH185" s="143">
        <f t="shared" si="27"/>
        <v>0</v>
      </c>
      <c r="BI185" s="143">
        <f t="shared" si="28"/>
        <v>0</v>
      </c>
      <c r="BJ185" s="16" t="s">
        <v>81</v>
      </c>
      <c r="BK185" s="143">
        <f t="shared" si="29"/>
        <v>0</v>
      </c>
      <c r="BL185" s="16" t="s">
        <v>165</v>
      </c>
      <c r="BM185" s="142" t="s">
        <v>683</v>
      </c>
    </row>
    <row r="186" spans="2:65" s="1" customFormat="1" ht="16.5" customHeight="1" x14ac:dyDescent="0.2">
      <c r="B186" s="131"/>
      <c r="C186" s="132" t="s">
        <v>1479</v>
      </c>
      <c r="D186" s="132" t="s">
        <v>160</v>
      </c>
      <c r="E186" s="133" t="s">
        <v>1231</v>
      </c>
      <c r="F186" s="134" t="s">
        <v>1232</v>
      </c>
      <c r="G186" s="135" t="s">
        <v>799</v>
      </c>
      <c r="H186" s="136">
        <v>1</v>
      </c>
      <c r="I186" s="137"/>
      <c r="J186" s="137">
        <f t="shared" si="20"/>
        <v>0</v>
      </c>
      <c r="K186" s="134" t="s">
        <v>164</v>
      </c>
      <c r="L186" s="28"/>
      <c r="M186" s="138" t="s">
        <v>1</v>
      </c>
      <c r="N186" s="139" t="s">
        <v>39</v>
      </c>
      <c r="O186" s="140">
        <v>0</v>
      </c>
      <c r="P186" s="140">
        <f t="shared" si="21"/>
        <v>0</v>
      </c>
      <c r="Q186" s="140">
        <v>0</v>
      </c>
      <c r="R186" s="140">
        <f t="shared" si="22"/>
        <v>0</v>
      </c>
      <c r="S186" s="140">
        <v>0</v>
      </c>
      <c r="T186" s="141">
        <f t="shared" si="23"/>
        <v>0</v>
      </c>
      <c r="AR186" s="142" t="s">
        <v>165</v>
      </c>
      <c r="AT186" s="142" t="s">
        <v>160</v>
      </c>
      <c r="AU186" s="142" t="s">
        <v>81</v>
      </c>
      <c r="AY186" s="16" t="s">
        <v>157</v>
      </c>
      <c r="BE186" s="143">
        <f t="shared" si="24"/>
        <v>0</v>
      </c>
      <c r="BF186" s="143">
        <f t="shared" si="25"/>
        <v>0</v>
      </c>
      <c r="BG186" s="143">
        <f t="shared" si="26"/>
        <v>0</v>
      </c>
      <c r="BH186" s="143">
        <f t="shared" si="27"/>
        <v>0</v>
      </c>
      <c r="BI186" s="143">
        <f t="shared" si="28"/>
        <v>0</v>
      </c>
      <c r="BJ186" s="16" t="s">
        <v>81</v>
      </c>
      <c r="BK186" s="143">
        <f t="shared" si="29"/>
        <v>0</v>
      </c>
      <c r="BL186" s="16" t="s">
        <v>165</v>
      </c>
      <c r="BM186" s="142" t="s">
        <v>691</v>
      </c>
    </row>
    <row r="187" spans="2:65" s="1" customFormat="1" ht="16.5" customHeight="1" x14ac:dyDescent="0.2">
      <c r="B187" s="131"/>
      <c r="C187" s="132" t="s">
        <v>1479</v>
      </c>
      <c r="D187" s="132" t="s">
        <v>160</v>
      </c>
      <c r="E187" s="133" t="s">
        <v>1233</v>
      </c>
      <c r="F187" s="134" t="s">
        <v>1234</v>
      </c>
      <c r="G187" s="135" t="s">
        <v>799</v>
      </c>
      <c r="H187" s="136">
        <v>1</v>
      </c>
      <c r="I187" s="137"/>
      <c r="J187" s="137">
        <f t="shared" si="20"/>
        <v>0</v>
      </c>
      <c r="K187" s="134" t="s">
        <v>172</v>
      </c>
      <c r="L187" s="28"/>
      <c r="M187" s="138" t="s">
        <v>1</v>
      </c>
      <c r="N187" s="139" t="s">
        <v>39</v>
      </c>
      <c r="O187" s="140">
        <v>0</v>
      </c>
      <c r="P187" s="140">
        <f t="shared" si="21"/>
        <v>0</v>
      </c>
      <c r="Q187" s="140">
        <v>0</v>
      </c>
      <c r="R187" s="140">
        <f t="shared" si="22"/>
        <v>0</v>
      </c>
      <c r="S187" s="140">
        <v>0</v>
      </c>
      <c r="T187" s="141">
        <f t="shared" si="23"/>
        <v>0</v>
      </c>
      <c r="V187" s="1" t="s">
        <v>1576</v>
      </c>
      <c r="AR187" s="142" t="s">
        <v>165</v>
      </c>
      <c r="AT187" s="142" t="s">
        <v>160</v>
      </c>
      <c r="AU187" s="142" t="s">
        <v>81</v>
      </c>
      <c r="AY187" s="16" t="s">
        <v>157</v>
      </c>
      <c r="BE187" s="143">
        <f t="shared" si="24"/>
        <v>0</v>
      </c>
      <c r="BF187" s="143">
        <f t="shared" si="25"/>
        <v>0</v>
      </c>
      <c r="BG187" s="143">
        <f t="shared" si="26"/>
        <v>0</v>
      </c>
      <c r="BH187" s="143">
        <f t="shared" si="27"/>
        <v>0</v>
      </c>
      <c r="BI187" s="143">
        <f t="shared" si="28"/>
        <v>0</v>
      </c>
      <c r="BJ187" s="16" t="s">
        <v>81</v>
      </c>
      <c r="BK187" s="143">
        <f t="shared" si="29"/>
        <v>0</v>
      </c>
      <c r="BL187" s="16" t="s">
        <v>165</v>
      </c>
      <c r="BM187" s="142" t="s">
        <v>700</v>
      </c>
    </row>
    <row r="188" spans="2:65" s="1" customFormat="1" ht="16.5" customHeight="1" x14ac:dyDescent="0.2">
      <c r="B188" s="131"/>
      <c r="C188" s="132" t="s">
        <v>1479</v>
      </c>
      <c r="D188" s="132" t="s">
        <v>160</v>
      </c>
      <c r="E188" s="133" t="s">
        <v>1235</v>
      </c>
      <c r="F188" s="134" t="s">
        <v>1236</v>
      </c>
      <c r="G188" s="135" t="s">
        <v>799</v>
      </c>
      <c r="H188" s="136">
        <v>1</v>
      </c>
      <c r="I188" s="137"/>
      <c r="J188" s="137">
        <f t="shared" si="20"/>
        <v>0</v>
      </c>
      <c r="K188" s="134" t="s">
        <v>164</v>
      </c>
      <c r="L188" s="28"/>
      <c r="M188" s="138" t="s">
        <v>1</v>
      </c>
      <c r="N188" s="139" t="s">
        <v>39</v>
      </c>
      <c r="O188" s="140">
        <v>0</v>
      </c>
      <c r="P188" s="140">
        <f t="shared" si="21"/>
        <v>0</v>
      </c>
      <c r="Q188" s="140">
        <v>0</v>
      </c>
      <c r="R188" s="140">
        <f t="shared" si="22"/>
        <v>0</v>
      </c>
      <c r="S188" s="140">
        <v>0</v>
      </c>
      <c r="T188" s="141">
        <f t="shared" si="23"/>
        <v>0</v>
      </c>
      <c r="AR188" s="142" t="s">
        <v>165</v>
      </c>
      <c r="AT188" s="142" t="s">
        <v>160</v>
      </c>
      <c r="AU188" s="142" t="s">
        <v>81</v>
      </c>
      <c r="AY188" s="16" t="s">
        <v>157</v>
      </c>
      <c r="BE188" s="143">
        <f t="shared" si="24"/>
        <v>0</v>
      </c>
      <c r="BF188" s="143">
        <f t="shared" si="25"/>
        <v>0</v>
      </c>
      <c r="BG188" s="143">
        <f t="shared" si="26"/>
        <v>0</v>
      </c>
      <c r="BH188" s="143">
        <f t="shared" si="27"/>
        <v>0</v>
      </c>
      <c r="BI188" s="143">
        <f t="shared" si="28"/>
        <v>0</v>
      </c>
      <c r="BJ188" s="16" t="s">
        <v>81</v>
      </c>
      <c r="BK188" s="143">
        <f t="shared" si="29"/>
        <v>0</v>
      </c>
      <c r="BL188" s="16" t="s">
        <v>165</v>
      </c>
      <c r="BM188" s="142" t="s">
        <v>710</v>
      </c>
    </row>
    <row r="189" spans="2:65" s="1" customFormat="1" ht="16.5" customHeight="1" x14ac:dyDescent="0.2">
      <c r="B189" s="131"/>
      <c r="C189" s="132" t="s">
        <v>484</v>
      </c>
      <c r="D189" s="132" t="s">
        <v>160</v>
      </c>
      <c r="E189" s="133" t="s">
        <v>1237</v>
      </c>
      <c r="F189" s="134" t="s">
        <v>1238</v>
      </c>
      <c r="G189" s="135" t="s">
        <v>799</v>
      </c>
      <c r="H189" s="136">
        <v>1</v>
      </c>
      <c r="I189" s="137"/>
      <c r="J189" s="137">
        <f t="shared" si="20"/>
        <v>0</v>
      </c>
      <c r="K189" s="134" t="s">
        <v>172</v>
      </c>
      <c r="L189" s="28"/>
      <c r="M189" s="138" t="s">
        <v>1</v>
      </c>
      <c r="N189" s="139" t="s">
        <v>39</v>
      </c>
      <c r="O189" s="140">
        <v>0</v>
      </c>
      <c r="P189" s="140">
        <f t="shared" si="21"/>
        <v>0</v>
      </c>
      <c r="Q189" s="140">
        <v>0</v>
      </c>
      <c r="R189" s="140">
        <f t="shared" si="22"/>
        <v>0</v>
      </c>
      <c r="S189" s="140">
        <v>0</v>
      </c>
      <c r="T189" s="141">
        <f t="shared" si="23"/>
        <v>0</v>
      </c>
      <c r="V189" s="1" t="s">
        <v>1576</v>
      </c>
      <c r="AR189" s="142" t="s">
        <v>165</v>
      </c>
      <c r="AT189" s="142" t="s">
        <v>160</v>
      </c>
      <c r="AU189" s="142" t="s">
        <v>81</v>
      </c>
      <c r="AY189" s="16" t="s">
        <v>157</v>
      </c>
      <c r="BE189" s="143">
        <f t="shared" si="24"/>
        <v>0</v>
      </c>
      <c r="BF189" s="143">
        <f t="shared" si="25"/>
        <v>0</v>
      </c>
      <c r="BG189" s="143">
        <f t="shared" si="26"/>
        <v>0</v>
      </c>
      <c r="BH189" s="143">
        <f t="shared" si="27"/>
        <v>0</v>
      </c>
      <c r="BI189" s="143">
        <f t="shared" si="28"/>
        <v>0</v>
      </c>
      <c r="BJ189" s="16" t="s">
        <v>81</v>
      </c>
      <c r="BK189" s="143">
        <f t="shared" si="29"/>
        <v>0</v>
      </c>
      <c r="BL189" s="16" t="s">
        <v>165</v>
      </c>
      <c r="BM189" s="142" t="s">
        <v>720</v>
      </c>
    </row>
    <row r="190" spans="2:65" s="1" customFormat="1" ht="16.5" customHeight="1" x14ac:dyDescent="0.2">
      <c r="B190" s="131"/>
      <c r="C190" s="132" t="s">
        <v>1479</v>
      </c>
      <c r="D190" s="132" t="s">
        <v>160</v>
      </c>
      <c r="E190" s="133" t="s">
        <v>1239</v>
      </c>
      <c r="F190" s="134" t="s">
        <v>1240</v>
      </c>
      <c r="G190" s="135" t="s">
        <v>799</v>
      </c>
      <c r="H190" s="136">
        <v>1</v>
      </c>
      <c r="I190" s="137"/>
      <c r="J190" s="137">
        <f t="shared" si="20"/>
        <v>0</v>
      </c>
      <c r="K190" s="134" t="s">
        <v>164</v>
      </c>
      <c r="L190" s="28"/>
      <c r="M190" s="138" t="s">
        <v>1</v>
      </c>
      <c r="N190" s="139" t="s">
        <v>39</v>
      </c>
      <c r="O190" s="140">
        <v>0</v>
      </c>
      <c r="P190" s="140">
        <f t="shared" si="21"/>
        <v>0</v>
      </c>
      <c r="Q190" s="140">
        <v>0</v>
      </c>
      <c r="R190" s="140">
        <f t="shared" si="22"/>
        <v>0</v>
      </c>
      <c r="S190" s="140">
        <v>0</v>
      </c>
      <c r="T190" s="141">
        <f t="shared" si="23"/>
        <v>0</v>
      </c>
      <c r="AR190" s="142" t="s">
        <v>165</v>
      </c>
      <c r="AT190" s="142" t="s">
        <v>160</v>
      </c>
      <c r="AU190" s="142" t="s">
        <v>81</v>
      </c>
      <c r="AY190" s="16" t="s">
        <v>157</v>
      </c>
      <c r="BE190" s="143">
        <f t="shared" si="24"/>
        <v>0</v>
      </c>
      <c r="BF190" s="143">
        <f t="shared" si="25"/>
        <v>0</v>
      </c>
      <c r="BG190" s="143">
        <f t="shared" si="26"/>
        <v>0</v>
      </c>
      <c r="BH190" s="143">
        <f t="shared" si="27"/>
        <v>0</v>
      </c>
      <c r="BI190" s="143">
        <f t="shared" si="28"/>
        <v>0</v>
      </c>
      <c r="BJ190" s="16" t="s">
        <v>81</v>
      </c>
      <c r="BK190" s="143">
        <f t="shared" si="29"/>
        <v>0</v>
      </c>
      <c r="BL190" s="16" t="s">
        <v>165</v>
      </c>
      <c r="BM190" s="142" t="s">
        <v>731</v>
      </c>
    </row>
    <row r="191" spans="2:65" s="1" customFormat="1" ht="29.25" x14ac:dyDescent="0.2">
      <c r="B191" s="28"/>
      <c r="D191" s="144" t="s">
        <v>167</v>
      </c>
      <c r="F191" s="145" t="s">
        <v>1241</v>
      </c>
      <c r="L191" s="28"/>
      <c r="M191" s="146"/>
      <c r="T191" s="52"/>
      <c r="AT191" s="16" t="s">
        <v>167</v>
      </c>
      <c r="AU191" s="16" t="s">
        <v>81</v>
      </c>
    </row>
    <row r="192" spans="2:65" s="1" customFormat="1" ht="16.5" customHeight="1" x14ac:dyDescent="0.2">
      <c r="B192" s="131"/>
      <c r="C192" s="132">
        <v>16</v>
      </c>
      <c r="D192" s="132" t="s">
        <v>160</v>
      </c>
      <c r="E192" s="133" t="s">
        <v>1242</v>
      </c>
      <c r="F192" s="134" t="s">
        <v>1243</v>
      </c>
      <c r="G192" s="135" t="s">
        <v>799</v>
      </c>
      <c r="H192" s="136">
        <v>1</v>
      </c>
      <c r="I192" s="137"/>
      <c r="J192" s="137">
        <f t="shared" ref="J192:J212" si="30">ROUND(I192*H192,2)</f>
        <v>0</v>
      </c>
      <c r="K192" s="134" t="s">
        <v>172</v>
      </c>
      <c r="L192" s="28"/>
      <c r="M192" s="138" t="s">
        <v>1</v>
      </c>
      <c r="N192" s="139" t="s">
        <v>39</v>
      </c>
      <c r="O192" s="140">
        <v>0</v>
      </c>
      <c r="P192" s="140">
        <f t="shared" ref="P192:P212" si="31">O192*H192</f>
        <v>0</v>
      </c>
      <c r="Q192" s="140">
        <v>0</v>
      </c>
      <c r="R192" s="140">
        <f t="shared" ref="R192:R212" si="32">Q192*H192</f>
        <v>0</v>
      </c>
      <c r="S192" s="140">
        <v>0</v>
      </c>
      <c r="T192" s="141">
        <f t="shared" ref="T192:T212" si="33">S192*H192</f>
        <v>0</v>
      </c>
      <c r="V192" s="1" t="s">
        <v>1576</v>
      </c>
      <c r="AR192" s="142" t="s">
        <v>165</v>
      </c>
      <c r="AT192" s="142" t="s">
        <v>160</v>
      </c>
      <c r="AU192" s="142" t="s">
        <v>81</v>
      </c>
      <c r="AY192" s="16" t="s">
        <v>157</v>
      </c>
      <c r="BE192" s="143">
        <f t="shared" ref="BE192:BE212" si="34">IF(N192="základní",J192,0)</f>
        <v>0</v>
      </c>
      <c r="BF192" s="143">
        <f t="shared" ref="BF192:BF212" si="35">IF(N192="snížená",J192,0)</f>
        <v>0</v>
      </c>
      <c r="BG192" s="143">
        <f t="shared" ref="BG192:BG212" si="36">IF(N192="zákl. přenesená",J192,0)</f>
        <v>0</v>
      </c>
      <c r="BH192" s="143">
        <f t="shared" ref="BH192:BH212" si="37">IF(N192="sníž. přenesená",J192,0)</f>
        <v>0</v>
      </c>
      <c r="BI192" s="143">
        <f t="shared" ref="BI192:BI212" si="38">IF(N192="nulová",J192,0)</f>
        <v>0</v>
      </c>
      <c r="BJ192" s="16" t="s">
        <v>81</v>
      </c>
      <c r="BK192" s="143">
        <f t="shared" ref="BK192:BK212" si="39">ROUND(I192*H192,2)</f>
        <v>0</v>
      </c>
      <c r="BL192" s="16" t="s">
        <v>165</v>
      </c>
      <c r="BM192" s="142" t="s">
        <v>742</v>
      </c>
    </row>
    <row r="193" spans="2:65" s="1" customFormat="1" ht="16.5" customHeight="1" x14ac:dyDescent="0.2">
      <c r="B193" s="131"/>
      <c r="C193" s="132" t="s">
        <v>1479</v>
      </c>
      <c r="D193" s="132" t="s">
        <v>160</v>
      </c>
      <c r="E193" s="133" t="s">
        <v>1244</v>
      </c>
      <c r="F193" s="134" t="s">
        <v>1245</v>
      </c>
      <c r="G193" s="135" t="s">
        <v>799</v>
      </c>
      <c r="H193" s="136">
        <v>1</v>
      </c>
      <c r="I193" s="137"/>
      <c r="J193" s="137">
        <f t="shared" si="30"/>
        <v>0</v>
      </c>
      <c r="K193" s="134" t="s">
        <v>164</v>
      </c>
      <c r="L193" s="28"/>
      <c r="M193" s="138" t="s">
        <v>1</v>
      </c>
      <c r="N193" s="139" t="s">
        <v>39</v>
      </c>
      <c r="O193" s="140">
        <v>0</v>
      </c>
      <c r="P193" s="140">
        <f t="shared" si="31"/>
        <v>0</v>
      </c>
      <c r="Q193" s="140">
        <v>0</v>
      </c>
      <c r="R193" s="140">
        <f t="shared" si="32"/>
        <v>0</v>
      </c>
      <c r="S193" s="140">
        <v>0</v>
      </c>
      <c r="T193" s="141">
        <f t="shared" si="33"/>
        <v>0</v>
      </c>
      <c r="AR193" s="142" t="s">
        <v>165</v>
      </c>
      <c r="AT193" s="142" t="s">
        <v>160</v>
      </c>
      <c r="AU193" s="142" t="s">
        <v>81</v>
      </c>
      <c r="AY193" s="16" t="s">
        <v>157</v>
      </c>
      <c r="BE193" s="143">
        <f t="shared" si="34"/>
        <v>0</v>
      </c>
      <c r="BF193" s="143">
        <f t="shared" si="35"/>
        <v>0</v>
      </c>
      <c r="BG193" s="143">
        <f t="shared" si="36"/>
        <v>0</v>
      </c>
      <c r="BH193" s="143">
        <f t="shared" si="37"/>
        <v>0</v>
      </c>
      <c r="BI193" s="143">
        <f t="shared" si="38"/>
        <v>0</v>
      </c>
      <c r="BJ193" s="16" t="s">
        <v>81</v>
      </c>
      <c r="BK193" s="143">
        <f t="shared" si="39"/>
        <v>0</v>
      </c>
      <c r="BL193" s="16" t="s">
        <v>165</v>
      </c>
      <c r="BM193" s="142" t="s">
        <v>752</v>
      </c>
    </row>
    <row r="194" spans="2:65" s="1" customFormat="1" ht="16.5" customHeight="1" x14ac:dyDescent="0.2">
      <c r="B194" s="131"/>
      <c r="C194" s="132" t="s">
        <v>496</v>
      </c>
      <c r="D194" s="132" t="s">
        <v>160</v>
      </c>
      <c r="E194" s="133" t="s">
        <v>1246</v>
      </c>
      <c r="F194" s="134" t="s">
        <v>1247</v>
      </c>
      <c r="G194" s="135" t="s">
        <v>799</v>
      </c>
      <c r="H194" s="136">
        <v>1</v>
      </c>
      <c r="I194" s="137"/>
      <c r="J194" s="137">
        <f t="shared" si="30"/>
        <v>0</v>
      </c>
      <c r="K194" s="134" t="s">
        <v>172</v>
      </c>
      <c r="L194" s="28"/>
      <c r="M194" s="138" t="s">
        <v>1</v>
      </c>
      <c r="N194" s="139" t="s">
        <v>39</v>
      </c>
      <c r="O194" s="140">
        <v>0</v>
      </c>
      <c r="P194" s="140">
        <f t="shared" si="31"/>
        <v>0</v>
      </c>
      <c r="Q194" s="140">
        <v>0</v>
      </c>
      <c r="R194" s="140">
        <f t="shared" si="32"/>
        <v>0</v>
      </c>
      <c r="S194" s="140">
        <v>0</v>
      </c>
      <c r="T194" s="141">
        <f t="shared" si="33"/>
        <v>0</v>
      </c>
      <c r="V194" s="1" t="s">
        <v>1576</v>
      </c>
      <c r="AR194" s="142" t="s">
        <v>165</v>
      </c>
      <c r="AT194" s="142" t="s">
        <v>160</v>
      </c>
      <c r="AU194" s="142" t="s">
        <v>81</v>
      </c>
      <c r="AY194" s="16" t="s">
        <v>157</v>
      </c>
      <c r="BE194" s="143">
        <f t="shared" si="34"/>
        <v>0</v>
      </c>
      <c r="BF194" s="143">
        <f t="shared" si="35"/>
        <v>0</v>
      </c>
      <c r="BG194" s="143">
        <f t="shared" si="36"/>
        <v>0</v>
      </c>
      <c r="BH194" s="143">
        <f t="shared" si="37"/>
        <v>0</v>
      </c>
      <c r="BI194" s="143">
        <f t="shared" si="38"/>
        <v>0</v>
      </c>
      <c r="BJ194" s="16" t="s">
        <v>81</v>
      </c>
      <c r="BK194" s="143">
        <f t="shared" si="39"/>
        <v>0</v>
      </c>
      <c r="BL194" s="16" t="s">
        <v>165</v>
      </c>
      <c r="BM194" s="142" t="s">
        <v>765</v>
      </c>
    </row>
    <row r="195" spans="2:65" s="1" customFormat="1" ht="16.5" customHeight="1" x14ac:dyDescent="0.2">
      <c r="B195" s="131"/>
      <c r="C195" s="132" t="s">
        <v>1479</v>
      </c>
      <c r="D195" s="132" t="s">
        <v>160</v>
      </c>
      <c r="E195" s="133" t="s">
        <v>1248</v>
      </c>
      <c r="F195" s="134" t="s">
        <v>1249</v>
      </c>
      <c r="G195" s="135" t="s">
        <v>799</v>
      </c>
      <c r="H195" s="136">
        <v>1</v>
      </c>
      <c r="I195" s="137"/>
      <c r="J195" s="137">
        <f t="shared" si="30"/>
        <v>0</v>
      </c>
      <c r="K195" s="134" t="s">
        <v>164</v>
      </c>
      <c r="L195" s="28"/>
      <c r="M195" s="138" t="s">
        <v>1</v>
      </c>
      <c r="N195" s="139" t="s">
        <v>39</v>
      </c>
      <c r="O195" s="140">
        <v>0</v>
      </c>
      <c r="P195" s="140">
        <f t="shared" si="31"/>
        <v>0</v>
      </c>
      <c r="Q195" s="140">
        <v>0</v>
      </c>
      <c r="R195" s="140">
        <f t="shared" si="32"/>
        <v>0</v>
      </c>
      <c r="S195" s="140">
        <v>0</v>
      </c>
      <c r="T195" s="141">
        <f t="shared" si="33"/>
        <v>0</v>
      </c>
      <c r="AR195" s="142" t="s">
        <v>165</v>
      </c>
      <c r="AT195" s="142" t="s">
        <v>160</v>
      </c>
      <c r="AU195" s="142" t="s">
        <v>81</v>
      </c>
      <c r="AY195" s="16" t="s">
        <v>157</v>
      </c>
      <c r="BE195" s="143">
        <f t="shared" si="34"/>
        <v>0</v>
      </c>
      <c r="BF195" s="143">
        <f t="shared" si="35"/>
        <v>0</v>
      </c>
      <c r="BG195" s="143">
        <f t="shared" si="36"/>
        <v>0</v>
      </c>
      <c r="BH195" s="143">
        <f t="shared" si="37"/>
        <v>0</v>
      </c>
      <c r="BI195" s="143">
        <f t="shared" si="38"/>
        <v>0</v>
      </c>
      <c r="BJ195" s="16" t="s">
        <v>81</v>
      </c>
      <c r="BK195" s="143">
        <f t="shared" si="39"/>
        <v>0</v>
      </c>
      <c r="BL195" s="16" t="s">
        <v>165</v>
      </c>
      <c r="BM195" s="142" t="s">
        <v>775</v>
      </c>
    </row>
    <row r="196" spans="2:65" s="1" customFormat="1" ht="16.5" customHeight="1" x14ac:dyDescent="0.2">
      <c r="B196" s="131"/>
      <c r="C196" s="132" t="s">
        <v>1479</v>
      </c>
      <c r="D196" s="132" t="s">
        <v>160</v>
      </c>
      <c r="E196" s="133" t="s">
        <v>1250</v>
      </c>
      <c r="F196" s="134" t="s">
        <v>1251</v>
      </c>
      <c r="G196" s="135" t="s">
        <v>799</v>
      </c>
      <c r="H196" s="136">
        <v>2</v>
      </c>
      <c r="I196" s="137"/>
      <c r="J196" s="137">
        <f t="shared" si="30"/>
        <v>0</v>
      </c>
      <c r="K196" s="134" t="s">
        <v>172</v>
      </c>
      <c r="L196" s="28"/>
      <c r="M196" s="138" t="s">
        <v>1</v>
      </c>
      <c r="N196" s="139" t="s">
        <v>39</v>
      </c>
      <c r="O196" s="140">
        <v>0</v>
      </c>
      <c r="P196" s="140">
        <f t="shared" si="31"/>
        <v>0</v>
      </c>
      <c r="Q196" s="140">
        <v>0</v>
      </c>
      <c r="R196" s="140">
        <f t="shared" si="32"/>
        <v>0</v>
      </c>
      <c r="S196" s="140">
        <v>0</v>
      </c>
      <c r="T196" s="141">
        <f t="shared" si="33"/>
        <v>0</v>
      </c>
      <c r="AR196" s="142" t="s">
        <v>165</v>
      </c>
      <c r="AT196" s="142" t="s">
        <v>160</v>
      </c>
      <c r="AU196" s="142" t="s">
        <v>81</v>
      </c>
      <c r="AY196" s="16" t="s">
        <v>157</v>
      </c>
      <c r="BE196" s="143">
        <f t="shared" si="34"/>
        <v>0</v>
      </c>
      <c r="BF196" s="143">
        <f t="shared" si="35"/>
        <v>0</v>
      </c>
      <c r="BG196" s="143">
        <f t="shared" si="36"/>
        <v>0</v>
      </c>
      <c r="BH196" s="143">
        <f t="shared" si="37"/>
        <v>0</v>
      </c>
      <c r="BI196" s="143">
        <f t="shared" si="38"/>
        <v>0</v>
      </c>
      <c r="BJ196" s="16" t="s">
        <v>81</v>
      </c>
      <c r="BK196" s="143">
        <f t="shared" si="39"/>
        <v>0</v>
      </c>
      <c r="BL196" s="16" t="s">
        <v>165</v>
      </c>
      <c r="BM196" s="142" t="s">
        <v>782</v>
      </c>
    </row>
    <row r="197" spans="2:65" s="1" customFormat="1" ht="24.2" customHeight="1" x14ac:dyDescent="0.2">
      <c r="B197" s="131"/>
      <c r="C197" s="132" t="s">
        <v>1479</v>
      </c>
      <c r="D197" s="132" t="s">
        <v>160</v>
      </c>
      <c r="E197" s="133" t="s">
        <v>1252</v>
      </c>
      <c r="F197" s="134" t="s">
        <v>1253</v>
      </c>
      <c r="G197" s="135" t="s">
        <v>799</v>
      </c>
      <c r="H197" s="136">
        <v>2</v>
      </c>
      <c r="I197" s="137"/>
      <c r="J197" s="137">
        <f t="shared" si="30"/>
        <v>0</v>
      </c>
      <c r="K197" s="134" t="s">
        <v>164</v>
      </c>
      <c r="L197" s="28"/>
      <c r="M197" s="138" t="s">
        <v>1</v>
      </c>
      <c r="N197" s="139" t="s">
        <v>39</v>
      </c>
      <c r="O197" s="140">
        <v>0</v>
      </c>
      <c r="P197" s="140">
        <f t="shared" si="31"/>
        <v>0</v>
      </c>
      <c r="Q197" s="140">
        <v>0</v>
      </c>
      <c r="R197" s="140">
        <f t="shared" si="32"/>
        <v>0</v>
      </c>
      <c r="S197" s="140">
        <v>0</v>
      </c>
      <c r="T197" s="141">
        <f t="shared" si="33"/>
        <v>0</v>
      </c>
      <c r="AR197" s="142" t="s">
        <v>165</v>
      </c>
      <c r="AT197" s="142" t="s">
        <v>160</v>
      </c>
      <c r="AU197" s="142" t="s">
        <v>81</v>
      </c>
      <c r="AY197" s="16" t="s">
        <v>157</v>
      </c>
      <c r="BE197" s="143">
        <f t="shared" si="34"/>
        <v>0</v>
      </c>
      <c r="BF197" s="143">
        <f t="shared" si="35"/>
        <v>0</v>
      </c>
      <c r="BG197" s="143">
        <f t="shared" si="36"/>
        <v>0</v>
      </c>
      <c r="BH197" s="143">
        <f t="shared" si="37"/>
        <v>0</v>
      </c>
      <c r="BI197" s="143">
        <f t="shared" si="38"/>
        <v>0</v>
      </c>
      <c r="BJ197" s="16" t="s">
        <v>81</v>
      </c>
      <c r="BK197" s="143">
        <f t="shared" si="39"/>
        <v>0</v>
      </c>
      <c r="BL197" s="16" t="s">
        <v>165</v>
      </c>
      <c r="BM197" s="142" t="s">
        <v>789</v>
      </c>
    </row>
    <row r="198" spans="2:65" s="1" customFormat="1" ht="16.5" customHeight="1" x14ac:dyDescent="0.2">
      <c r="B198" s="131"/>
      <c r="C198" s="132" t="s">
        <v>510</v>
      </c>
      <c r="D198" s="132" t="s">
        <v>160</v>
      </c>
      <c r="E198" s="133" t="s">
        <v>1254</v>
      </c>
      <c r="F198" s="134" t="s">
        <v>1255</v>
      </c>
      <c r="G198" s="135" t="s">
        <v>799</v>
      </c>
      <c r="H198" s="136">
        <v>1</v>
      </c>
      <c r="I198" s="137"/>
      <c r="J198" s="137">
        <f t="shared" si="30"/>
        <v>0</v>
      </c>
      <c r="K198" s="134" t="s">
        <v>172</v>
      </c>
      <c r="L198" s="28"/>
      <c r="M198" s="138" t="s">
        <v>1</v>
      </c>
      <c r="N198" s="139" t="s">
        <v>39</v>
      </c>
      <c r="O198" s="140">
        <v>0</v>
      </c>
      <c r="P198" s="140">
        <f t="shared" si="31"/>
        <v>0</v>
      </c>
      <c r="Q198" s="140">
        <v>0</v>
      </c>
      <c r="R198" s="140">
        <f t="shared" si="32"/>
        <v>0</v>
      </c>
      <c r="S198" s="140">
        <v>0</v>
      </c>
      <c r="T198" s="141">
        <f t="shared" si="33"/>
        <v>0</v>
      </c>
      <c r="V198" s="1" t="s">
        <v>1576</v>
      </c>
      <c r="AR198" s="142" t="s">
        <v>165</v>
      </c>
      <c r="AT198" s="142" t="s">
        <v>160</v>
      </c>
      <c r="AU198" s="142" t="s">
        <v>81</v>
      </c>
      <c r="AY198" s="16" t="s">
        <v>157</v>
      </c>
      <c r="BE198" s="143">
        <f t="shared" si="34"/>
        <v>0</v>
      </c>
      <c r="BF198" s="143">
        <f t="shared" si="35"/>
        <v>0</v>
      </c>
      <c r="BG198" s="143">
        <f t="shared" si="36"/>
        <v>0</v>
      </c>
      <c r="BH198" s="143">
        <f t="shared" si="37"/>
        <v>0</v>
      </c>
      <c r="BI198" s="143">
        <f t="shared" si="38"/>
        <v>0</v>
      </c>
      <c r="BJ198" s="16" t="s">
        <v>81</v>
      </c>
      <c r="BK198" s="143">
        <f t="shared" si="39"/>
        <v>0</v>
      </c>
      <c r="BL198" s="16" t="s">
        <v>165</v>
      </c>
      <c r="BM198" s="142" t="s">
        <v>796</v>
      </c>
    </row>
    <row r="199" spans="2:65" s="1" customFormat="1" ht="24.2" customHeight="1" x14ac:dyDescent="0.2">
      <c r="B199" s="131"/>
      <c r="C199" s="132" t="s">
        <v>1479</v>
      </c>
      <c r="D199" s="132" t="s">
        <v>160</v>
      </c>
      <c r="E199" s="133" t="s">
        <v>1256</v>
      </c>
      <c r="F199" s="134" t="s">
        <v>1257</v>
      </c>
      <c r="G199" s="135" t="s">
        <v>799</v>
      </c>
      <c r="H199" s="136">
        <v>1</v>
      </c>
      <c r="I199" s="137"/>
      <c r="J199" s="137">
        <f t="shared" si="30"/>
        <v>0</v>
      </c>
      <c r="K199" s="134" t="s">
        <v>164</v>
      </c>
      <c r="L199" s="28"/>
      <c r="M199" s="138" t="s">
        <v>1</v>
      </c>
      <c r="N199" s="139" t="s">
        <v>39</v>
      </c>
      <c r="O199" s="140">
        <v>0</v>
      </c>
      <c r="P199" s="140">
        <f t="shared" si="31"/>
        <v>0</v>
      </c>
      <c r="Q199" s="140">
        <v>0</v>
      </c>
      <c r="R199" s="140">
        <f t="shared" si="32"/>
        <v>0</v>
      </c>
      <c r="S199" s="140">
        <v>0</v>
      </c>
      <c r="T199" s="141">
        <f t="shared" si="33"/>
        <v>0</v>
      </c>
      <c r="AR199" s="142" t="s">
        <v>165</v>
      </c>
      <c r="AT199" s="142" t="s">
        <v>160</v>
      </c>
      <c r="AU199" s="142" t="s">
        <v>81</v>
      </c>
      <c r="AY199" s="16" t="s">
        <v>157</v>
      </c>
      <c r="BE199" s="143">
        <f t="shared" si="34"/>
        <v>0</v>
      </c>
      <c r="BF199" s="143">
        <f t="shared" si="35"/>
        <v>0</v>
      </c>
      <c r="BG199" s="143">
        <f t="shared" si="36"/>
        <v>0</v>
      </c>
      <c r="BH199" s="143">
        <f t="shared" si="37"/>
        <v>0</v>
      </c>
      <c r="BI199" s="143">
        <f t="shared" si="38"/>
        <v>0</v>
      </c>
      <c r="BJ199" s="16" t="s">
        <v>81</v>
      </c>
      <c r="BK199" s="143">
        <f t="shared" si="39"/>
        <v>0</v>
      </c>
      <c r="BL199" s="16" t="s">
        <v>165</v>
      </c>
      <c r="BM199" s="142" t="s">
        <v>806</v>
      </c>
    </row>
    <row r="200" spans="2:65" s="1" customFormat="1" ht="16.5" customHeight="1" x14ac:dyDescent="0.2">
      <c r="B200" s="131"/>
      <c r="C200" s="132" t="s">
        <v>518</v>
      </c>
      <c r="D200" s="132" t="s">
        <v>160</v>
      </c>
      <c r="E200" s="133" t="s">
        <v>1199</v>
      </c>
      <c r="F200" s="134" t="s">
        <v>1200</v>
      </c>
      <c r="G200" s="135" t="s">
        <v>222</v>
      </c>
      <c r="H200" s="136">
        <v>275</v>
      </c>
      <c r="I200" s="137"/>
      <c r="J200" s="137">
        <f t="shared" si="30"/>
        <v>0</v>
      </c>
      <c r="K200" s="134" t="s">
        <v>172</v>
      </c>
      <c r="L200" s="28"/>
      <c r="M200" s="138" t="s">
        <v>1</v>
      </c>
      <c r="N200" s="139" t="s">
        <v>39</v>
      </c>
      <c r="O200" s="140">
        <v>0</v>
      </c>
      <c r="P200" s="140">
        <f t="shared" si="31"/>
        <v>0</v>
      </c>
      <c r="Q200" s="140">
        <v>0</v>
      </c>
      <c r="R200" s="140">
        <f t="shared" si="32"/>
        <v>0</v>
      </c>
      <c r="S200" s="140">
        <v>0</v>
      </c>
      <c r="T200" s="141">
        <f t="shared" si="33"/>
        <v>0</v>
      </c>
      <c r="V200" s="1" t="s">
        <v>1576</v>
      </c>
      <c r="AR200" s="142" t="s">
        <v>165</v>
      </c>
      <c r="AT200" s="142" t="s">
        <v>160</v>
      </c>
      <c r="AU200" s="142" t="s">
        <v>81</v>
      </c>
      <c r="AY200" s="16" t="s">
        <v>157</v>
      </c>
      <c r="BE200" s="143">
        <f t="shared" si="34"/>
        <v>0</v>
      </c>
      <c r="BF200" s="143">
        <f t="shared" si="35"/>
        <v>0</v>
      </c>
      <c r="BG200" s="143">
        <f t="shared" si="36"/>
        <v>0</v>
      </c>
      <c r="BH200" s="143">
        <f t="shared" si="37"/>
        <v>0</v>
      </c>
      <c r="BI200" s="143">
        <f t="shared" si="38"/>
        <v>0</v>
      </c>
      <c r="BJ200" s="16" t="s">
        <v>81</v>
      </c>
      <c r="BK200" s="143">
        <f t="shared" si="39"/>
        <v>0</v>
      </c>
      <c r="BL200" s="16" t="s">
        <v>165</v>
      </c>
      <c r="BM200" s="142" t="s">
        <v>816</v>
      </c>
    </row>
    <row r="201" spans="2:65" s="1" customFormat="1" ht="16.5" customHeight="1" x14ac:dyDescent="0.2">
      <c r="B201" s="131"/>
      <c r="C201" s="132" t="s">
        <v>1479</v>
      </c>
      <c r="D201" s="132" t="s">
        <v>160</v>
      </c>
      <c r="E201" s="133" t="s">
        <v>1258</v>
      </c>
      <c r="F201" s="134" t="s">
        <v>1259</v>
      </c>
      <c r="G201" s="135" t="s">
        <v>222</v>
      </c>
      <c r="H201" s="136">
        <v>65</v>
      </c>
      <c r="I201" s="137"/>
      <c r="J201" s="137">
        <f t="shared" si="30"/>
        <v>0</v>
      </c>
      <c r="K201" s="134" t="s">
        <v>164</v>
      </c>
      <c r="L201" s="28"/>
      <c r="M201" s="138" t="s">
        <v>1</v>
      </c>
      <c r="N201" s="139" t="s">
        <v>39</v>
      </c>
      <c r="O201" s="140">
        <v>0</v>
      </c>
      <c r="P201" s="140">
        <f t="shared" si="31"/>
        <v>0</v>
      </c>
      <c r="Q201" s="140">
        <v>0</v>
      </c>
      <c r="R201" s="140">
        <f t="shared" si="32"/>
        <v>0</v>
      </c>
      <c r="S201" s="140">
        <v>0</v>
      </c>
      <c r="T201" s="141">
        <f t="shared" si="33"/>
        <v>0</v>
      </c>
      <c r="AR201" s="142" t="s">
        <v>165</v>
      </c>
      <c r="AT201" s="142" t="s">
        <v>160</v>
      </c>
      <c r="AU201" s="142" t="s">
        <v>81</v>
      </c>
      <c r="AY201" s="16" t="s">
        <v>157</v>
      </c>
      <c r="BE201" s="143">
        <f t="shared" si="34"/>
        <v>0</v>
      </c>
      <c r="BF201" s="143">
        <f t="shared" si="35"/>
        <v>0</v>
      </c>
      <c r="BG201" s="143">
        <f t="shared" si="36"/>
        <v>0</v>
      </c>
      <c r="BH201" s="143">
        <f t="shared" si="37"/>
        <v>0</v>
      </c>
      <c r="BI201" s="143">
        <f t="shared" si="38"/>
        <v>0</v>
      </c>
      <c r="BJ201" s="16" t="s">
        <v>81</v>
      </c>
      <c r="BK201" s="143">
        <f t="shared" si="39"/>
        <v>0</v>
      </c>
      <c r="BL201" s="16" t="s">
        <v>165</v>
      </c>
      <c r="BM201" s="142" t="s">
        <v>824</v>
      </c>
    </row>
    <row r="202" spans="2:65" s="1" customFormat="1" ht="16.5" customHeight="1" x14ac:dyDescent="0.2">
      <c r="B202" s="131"/>
      <c r="C202" s="132" t="s">
        <v>1479</v>
      </c>
      <c r="D202" s="132" t="s">
        <v>160</v>
      </c>
      <c r="E202" s="133" t="s">
        <v>1260</v>
      </c>
      <c r="F202" s="134" t="s">
        <v>1261</v>
      </c>
      <c r="G202" s="135" t="s">
        <v>222</v>
      </c>
      <c r="H202" s="136">
        <v>70</v>
      </c>
      <c r="I202" s="137"/>
      <c r="J202" s="137">
        <f t="shared" si="30"/>
        <v>0</v>
      </c>
      <c r="K202" s="134" t="s">
        <v>164</v>
      </c>
      <c r="L202" s="28"/>
      <c r="M202" s="138" t="s">
        <v>1</v>
      </c>
      <c r="N202" s="139" t="s">
        <v>39</v>
      </c>
      <c r="O202" s="140">
        <v>0</v>
      </c>
      <c r="P202" s="140">
        <f t="shared" si="31"/>
        <v>0</v>
      </c>
      <c r="Q202" s="140">
        <v>0</v>
      </c>
      <c r="R202" s="140">
        <f t="shared" si="32"/>
        <v>0</v>
      </c>
      <c r="S202" s="140">
        <v>0</v>
      </c>
      <c r="T202" s="141">
        <f t="shared" si="33"/>
        <v>0</v>
      </c>
      <c r="AR202" s="142" t="s">
        <v>165</v>
      </c>
      <c r="AT202" s="142" t="s">
        <v>160</v>
      </c>
      <c r="AU202" s="142" t="s">
        <v>81</v>
      </c>
      <c r="AY202" s="16" t="s">
        <v>157</v>
      </c>
      <c r="BE202" s="143">
        <f t="shared" si="34"/>
        <v>0</v>
      </c>
      <c r="BF202" s="143">
        <f t="shared" si="35"/>
        <v>0</v>
      </c>
      <c r="BG202" s="143">
        <f t="shared" si="36"/>
        <v>0</v>
      </c>
      <c r="BH202" s="143">
        <f t="shared" si="37"/>
        <v>0</v>
      </c>
      <c r="BI202" s="143">
        <f t="shared" si="38"/>
        <v>0</v>
      </c>
      <c r="BJ202" s="16" t="s">
        <v>81</v>
      </c>
      <c r="BK202" s="143">
        <f t="shared" si="39"/>
        <v>0</v>
      </c>
      <c r="BL202" s="16" t="s">
        <v>165</v>
      </c>
      <c r="BM202" s="142" t="s">
        <v>831</v>
      </c>
    </row>
    <row r="203" spans="2:65" s="1" customFormat="1" ht="16.5" customHeight="1" x14ac:dyDescent="0.2">
      <c r="B203" s="131"/>
      <c r="C203" s="132" t="s">
        <v>1479</v>
      </c>
      <c r="D203" s="132" t="s">
        <v>160</v>
      </c>
      <c r="E203" s="133" t="s">
        <v>1262</v>
      </c>
      <c r="F203" s="134" t="s">
        <v>1263</v>
      </c>
      <c r="G203" s="135" t="s">
        <v>222</v>
      </c>
      <c r="H203" s="136">
        <v>70</v>
      </c>
      <c r="I203" s="137"/>
      <c r="J203" s="137">
        <f t="shared" si="30"/>
        <v>0</v>
      </c>
      <c r="K203" s="134" t="s">
        <v>164</v>
      </c>
      <c r="L203" s="28"/>
      <c r="M203" s="138" t="s">
        <v>1</v>
      </c>
      <c r="N203" s="139" t="s">
        <v>39</v>
      </c>
      <c r="O203" s="140">
        <v>0</v>
      </c>
      <c r="P203" s="140">
        <f t="shared" si="31"/>
        <v>0</v>
      </c>
      <c r="Q203" s="140">
        <v>0</v>
      </c>
      <c r="R203" s="140">
        <f t="shared" si="32"/>
        <v>0</v>
      </c>
      <c r="S203" s="140">
        <v>0</v>
      </c>
      <c r="T203" s="141">
        <f t="shared" si="33"/>
        <v>0</v>
      </c>
      <c r="AR203" s="142" t="s">
        <v>165</v>
      </c>
      <c r="AT203" s="142" t="s">
        <v>160</v>
      </c>
      <c r="AU203" s="142" t="s">
        <v>81</v>
      </c>
      <c r="AY203" s="16" t="s">
        <v>157</v>
      </c>
      <c r="BE203" s="143">
        <f t="shared" si="34"/>
        <v>0</v>
      </c>
      <c r="BF203" s="143">
        <f t="shared" si="35"/>
        <v>0</v>
      </c>
      <c r="BG203" s="143">
        <f t="shared" si="36"/>
        <v>0</v>
      </c>
      <c r="BH203" s="143">
        <f t="shared" si="37"/>
        <v>0</v>
      </c>
      <c r="BI203" s="143">
        <f t="shared" si="38"/>
        <v>0</v>
      </c>
      <c r="BJ203" s="16" t="s">
        <v>81</v>
      </c>
      <c r="BK203" s="143">
        <f t="shared" si="39"/>
        <v>0</v>
      </c>
      <c r="BL203" s="16" t="s">
        <v>165</v>
      </c>
      <c r="BM203" s="142" t="s">
        <v>843</v>
      </c>
    </row>
    <row r="204" spans="2:65" s="1" customFormat="1" ht="16.5" customHeight="1" x14ac:dyDescent="0.2">
      <c r="B204" s="131"/>
      <c r="C204" s="132" t="s">
        <v>1479</v>
      </c>
      <c r="D204" s="132" t="s">
        <v>160</v>
      </c>
      <c r="E204" s="133" t="s">
        <v>1264</v>
      </c>
      <c r="F204" s="134" t="s">
        <v>1265</v>
      </c>
      <c r="G204" s="135" t="s">
        <v>222</v>
      </c>
      <c r="H204" s="136">
        <v>70</v>
      </c>
      <c r="I204" s="137"/>
      <c r="J204" s="137">
        <f t="shared" si="30"/>
        <v>0</v>
      </c>
      <c r="K204" s="134" t="s">
        <v>164</v>
      </c>
      <c r="L204" s="28"/>
      <c r="M204" s="138" t="s">
        <v>1</v>
      </c>
      <c r="N204" s="139" t="s">
        <v>39</v>
      </c>
      <c r="O204" s="140">
        <v>0</v>
      </c>
      <c r="P204" s="140">
        <f t="shared" si="31"/>
        <v>0</v>
      </c>
      <c r="Q204" s="140">
        <v>0</v>
      </c>
      <c r="R204" s="140">
        <f t="shared" si="32"/>
        <v>0</v>
      </c>
      <c r="S204" s="140">
        <v>0</v>
      </c>
      <c r="T204" s="141">
        <f t="shared" si="33"/>
        <v>0</v>
      </c>
      <c r="AR204" s="142" t="s">
        <v>165</v>
      </c>
      <c r="AT204" s="142" t="s">
        <v>160</v>
      </c>
      <c r="AU204" s="142" t="s">
        <v>81</v>
      </c>
      <c r="AY204" s="16" t="s">
        <v>157</v>
      </c>
      <c r="BE204" s="143">
        <f t="shared" si="34"/>
        <v>0</v>
      </c>
      <c r="BF204" s="143">
        <f t="shared" si="35"/>
        <v>0</v>
      </c>
      <c r="BG204" s="143">
        <f t="shared" si="36"/>
        <v>0</v>
      </c>
      <c r="BH204" s="143">
        <f t="shared" si="37"/>
        <v>0</v>
      </c>
      <c r="BI204" s="143">
        <f t="shared" si="38"/>
        <v>0</v>
      </c>
      <c r="BJ204" s="16" t="s">
        <v>81</v>
      </c>
      <c r="BK204" s="143">
        <f t="shared" si="39"/>
        <v>0</v>
      </c>
      <c r="BL204" s="16" t="s">
        <v>165</v>
      </c>
      <c r="BM204" s="142" t="s">
        <v>1266</v>
      </c>
    </row>
    <row r="205" spans="2:65" s="1" customFormat="1" ht="16.5" customHeight="1" x14ac:dyDescent="0.2">
      <c r="B205" s="131"/>
      <c r="C205" s="132" t="s">
        <v>544</v>
      </c>
      <c r="D205" s="132" t="s">
        <v>160</v>
      </c>
      <c r="E205" s="133" t="s">
        <v>1203</v>
      </c>
      <c r="F205" s="134" t="s">
        <v>1204</v>
      </c>
      <c r="G205" s="135" t="s">
        <v>222</v>
      </c>
      <c r="H205" s="136">
        <v>12</v>
      </c>
      <c r="I205" s="137"/>
      <c r="J205" s="137">
        <f t="shared" si="30"/>
        <v>0</v>
      </c>
      <c r="K205" s="134" t="s">
        <v>172</v>
      </c>
      <c r="L205" s="28"/>
      <c r="M205" s="138" t="s">
        <v>1</v>
      </c>
      <c r="N205" s="139" t="s">
        <v>39</v>
      </c>
      <c r="O205" s="140">
        <v>0</v>
      </c>
      <c r="P205" s="140">
        <f t="shared" si="31"/>
        <v>0</v>
      </c>
      <c r="Q205" s="140">
        <v>0</v>
      </c>
      <c r="R205" s="140">
        <f t="shared" si="32"/>
        <v>0</v>
      </c>
      <c r="S205" s="140">
        <v>0</v>
      </c>
      <c r="T205" s="141">
        <f t="shared" si="33"/>
        <v>0</v>
      </c>
      <c r="V205" s="1" t="s">
        <v>1578</v>
      </c>
      <c r="AR205" s="142" t="s">
        <v>165</v>
      </c>
      <c r="AT205" s="142" t="s">
        <v>160</v>
      </c>
      <c r="AU205" s="142" t="s">
        <v>81</v>
      </c>
      <c r="AY205" s="16" t="s">
        <v>157</v>
      </c>
      <c r="BE205" s="143">
        <f t="shared" si="34"/>
        <v>0</v>
      </c>
      <c r="BF205" s="143">
        <f t="shared" si="35"/>
        <v>0</v>
      </c>
      <c r="BG205" s="143">
        <f t="shared" si="36"/>
        <v>0</v>
      </c>
      <c r="BH205" s="143">
        <f t="shared" si="37"/>
        <v>0</v>
      </c>
      <c r="BI205" s="143">
        <f t="shared" si="38"/>
        <v>0</v>
      </c>
      <c r="BJ205" s="16" t="s">
        <v>81</v>
      </c>
      <c r="BK205" s="143">
        <f t="shared" si="39"/>
        <v>0</v>
      </c>
      <c r="BL205" s="16" t="s">
        <v>165</v>
      </c>
      <c r="BM205" s="142" t="s">
        <v>1267</v>
      </c>
    </row>
    <row r="206" spans="2:65" s="1" customFormat="1" ht="21.75" customHeight="1" x14ac:dyDescent="0.2">
      <c r="B206" s="131"/>
      <c r="C206" s="132" t="s">
        <v>1479</v>
      </c>
      <c r="D206" s="132" t="s">
        <v>160</v>
      </c>
      <c r="E206" s="133" t="s">
        <v>1205</v>
      </c>
      <c r="F206" s="134" t="s">
        <v>1206</v>
      </c>
      <c r="G206" s="135" t="s">
        <v>222</v>
      </c>
      <c r="H206" s="136">
        <v>9</v>
      </c>
      <c r="I206" s="137"/>
      <c r="J206" s="137">
        <f t="shared" si="30"/>
        <v>0</v>
      </c>
      <c r="K206" s="134" t="s">
        <v>164</v>
      </c>
      <c r="L206" s="28"/>
      <c r="M206" s="138" t="s">
        <v>1</v>
      </c>
      <c r="N206" s="139" t="s">
        <v>39</v>
      </c>
      <c r="O206" s="140">
        <v>0</v>
      </c>
      <c r="P206" s="140">
        <f t="shared" si="31"/>
        <v>0</v>
      </c>
      <c r="Q206" s="140">
        <v>0</v>
      </c>
      <c r="R206" s="140">
        <f t="shared" si="32"/>
        <v>0</v>
      </c>
      <c r="S206" s="140">
        <v>0</v>
      </c>
      <c r="T206" s="141">
        <f t="shared" si="33"/>
        <v>0</v>
      </c>
      <c r="AR206" s="142" t="s">
        <v>165</v>
      </c>
      <c r="AT206" s="142" t="s">
        <v>160</v>
      </c>
      <c r="AU206" s="142" t="s">
        <v>81</v>
      </c>
      <c r="AY206" s="16" t="s">
        <v>157</v>
      </c>
      <c r="BE206" s="143">
        <f t="shared" si="34"/>
        <v>0</v>
      </c>
      <c r="BF206" s="143">
        <f t="shared" si="35"/>
        <v>0</v>
      </c>
      <c r="BG206" s="143">
        <f t="shared" si="36"/>
        <v>0</v>
      </c>
      <c r="BH206" s="143">
        <f t="shared" si="37"/>
        <v>0</v>
      </c>
      <c r="BI206" s="143">
        <f t="shared" si="38"/>
        <v>0</v>
      </c>
      <c r="BJ206" s="16" t="s">
        <v>81</v>
      </c>
      <c r="BK206" s="143">
        <f t="shared" si="39"/>
        <v>0</v>
      </c>
      <c r="BL206" s="16" t="s">
        <v>165</v>
      </c>
      <c r="BM206" s="142" t="s">
        <v>1268</v>
      </c>
    </row>
    <row r="207" spans="2:65" s="1" customFormat="1" ht="21.75" customHeight="1" x14ac:dyDescent="0.2">
      <c r="B207" s="131"/>
      <c r="C207" s="132" t="s">
        <v>1479</v>
      </c>
      <c r="D207" s="132" t="s">
        <v>160</v>
      </c>
      <c r="E207" s="133" t="s">
        <v>1207</v>
      </c>
      <c r="F207" s="134" t="s">
        <v>1208</v>
      </c>
      <c r="G207" s="135" t="s">
        <v>222</v>
      </c>
      <c r="H207" s="136">
        <v>3</v>
      </c>
      <c r="I207" s="137"/>
      <c r="J207" s="137">
        <f t="shared" si="30"/>
        <v>0</v>
      </c>
      <c r="K207" s="134" t="s">
        <v>164</v>
      </c>
      <c r="L207" s="28"/>
      <c r="M207" s="138" t="s">
        <v>1</v>
      </c>
      <c r="N207" s="139" t="s">
        <v>39</v>
      </c>
      <c r="O207" s="140">
        <v>0</v>
      </c>
      <c r="P207" s="140">
        <f t="shared" si="31"/>
        <v>0</v>
      </c>
      <c r="Q207" s="140">
        <v>0</v>
      </c>
      <c r="R207" s="140">
        <f t="shared" si="32"/>
        <v>0</v>
      </c>
      <c r="S207" s="140">
        <v>0</v>
      </c>
      <c r="T207" s="141">
        <f t="shared" si="33"/>
        <v>0</v>
      </c>
      <c r="AR207" s="142" t="s">
        <v>165</v>
      </c>
      <c r="AT207" s="142" t="s">
        <v>160</v>
      </c>
      <c r="AU207" s="142" t="s">
        <v>81</v>
      </c>
      <c r="AY207" s="16" t="s">
        <v>157</v>
      </c>
      <c r="BE207" s="143">
        <f t="shared" si="34"/>
        <v>0</v>
      </c>
      <c r="BF207" s="143">
        <f t="shared" si="35"/>
        <v>0</v>
      </c>
      <c r="BG207" s="143">
        <f t="shared" si="36"/>
        <v>0</v>
      </c>
      <c r="BH207" s="143">
        <f t="shared" si="37"/>
        <v>0</v>
      </c>
      <c r="BI207" s="143">
        <f t="shared" si="38"/>
        <v>0</v>
      </c>
      <c r="BJ207" s="16" t="s">
        <v>81</v>
      </c>
      <c r="BK207" s="143">
        <f t="shared" si="39"/>
        <v>0</v>
      </c>
      <c r="BL207" s="16" t="s">
        <v>165</v>
      </c>
      <c r="BM207" s="142" t="s">
        <v>1269</v>
      </c>
    </row>
    <row r="208" spans="2:65" s="1" customFormat="1" ht="16.5" customHeight="1" x14ac:dyDescent="0.2">
      <c r="B208" s="131"/>
      <c r="C208" s="132" t="s">
        <v>1479</v>
      </c>
      <c r="D208" s="132" t="s">
        <v>160</v>
      </c>
      <c r="E208" s="133" t="s">
        <v>1213</v>
      </c>
      <c r="F208" s="134" t="s">
        <v>1214</v>
      </c>
      <c r="G208" s="135" t="s">
        <v>799</v>
      </c>
      <c r="H208" s="136">
        <v>3</v>
      </c>
      <c r="I208" s="137"/>
      <c r="J208" s="137">
        <f t="shared" si="30"/>
        <v>0</v>
      </c>
      <c r="K208" s="134" t="s">
        <v>164</v>
      </c>
      <c r="L208" s="28"/>
      <c r="M208" s="138" t="s">
        <v>1</v>
      </c>
      <c r="N208" s="139" t="s">
        <v>39</v>
      </c>
      <c r="O208" s="140">
        <v>0</v>
      </c>
      <c r="P208" s="140">
        <f t="shared" si="31"/>
        <v>0</v>
      </c>
      <c r="Q208" s="140">
        <v>0</v>
      </c>
      <c r="R208" s="140">
        <f t="shared" si="32"/>
        <v>0</v>
      </c>
      <c r="S208" s="140">
        <v>0</v>
      </c>
      <c r="T208" s="141">
        <f t="shared" si="33"/>
        <v>0</v>
      </c>
      <c r="AR208" s="142" t="s">
        <v>165</v>
      </c>
      <c r="AT208" s="142" t="s">
        <v>160</v>
      </c>
      <c r="AU208" s="142" t="s">
        <v>81</v>
      </c>
      <c r="AY208" s="16" t="s">
        <v>157</v>
      </c>
      <c r="BE208" s="143">
        <f t="shared" si="34"/>
        <v>0</v>
      </c>
      <c r="BF208" s="143">
        <f t="shared" si="35"/>
        <v>0</v>
      </c>
      <c r="BG208" s="143">
        <f t="shared" si="36"/>
        <v>0</v>
      </c>
      <c r="BH208" s="143">
        <f t="shared" si="37"/>
        <v>0</v>
      </c>
      <c r="BI208" s="143">
        <f t="shared" si="38"/>
        <v>0</v>
      </c>
      <c r="BJ208" s="16" t="s">
        <v>81</v>
      </c>
      <c r="BK208" s="143">
        <f t="shared" si="39"/>
        <v>0</v>
      </c>
      <c r="BL208" s="16" t="s">
        <v>165</v>
      </c>
      <c r="BM208" s="142" t="s">
        <v>1270</v>
      </c>
    </row>
    <row r="209" spans="2:65" s="1" customFormat="1" ht="16.5" customHeight="1" x14ac:dyDescent="0.2">
      <c r="B209" s="131"/>
      <c r="C209" s="132" t="s">
        <v>1479</v>
      </c>
      <c r="D209" s="132" t="s">
        <v>160</v>
      </c>
      <c r="E209" s="133" t="s">
        <v>1215</v>
      </c>
      <c r="F209" s="134" t="s">
        <v>1216</v>
      </c>
      <c r="G209" s="135" t="s">
        <v>799</v>
      </c>
      <c r="H209" s="136">
        <v>3</v>
      </c>
      <c r="I209" s="137"/>
      <c r="J209" s="137">
        <f t="shared" si="30"/>
        <v>0</v>
      </c>
      <c r="K209" s="134" t="s">
        <v>164</v>
      </c>
      <c r="L209" s="28"/>
      <c r="M209" s="138" t="s">
        <v>1</v>
      </c>
      <c r="N209" s="139" t="s">
        <v>39</v>
      </c>
      <c r="O209" s="140">
        <v>0</v>
      </c>
      <c r="P209" s="140">
        <f t="shared" si="31"/>
        <v>0</v>
      </c>
      <c r="Q209" s="140">
        <v>0</v>
      </c>
      <c r="R209" s="140">
        <f t="shared" si="32"/>
        <v>0</v>
      </c>
      <c r="S209" s="140">
        <v>0</v>
      </c>
      <c r="T209" s="141">
        <f t="shared" si="33"/>
        <v>0</v>
      </c>
      <c r="AR209" s="142" t="s">
        <v>165</v>
      </c>
      <c r="AT209" s="142" t="s">
        <v>160</v>
      </c>
      <c r="AU209" s="142" t="s">
        <v>81</v>
      </c>
      <c r="AY209" s="16" t="s">
        <v>157</v>
      </c>
      <c r="BE209" s="143">
        <f t="shared" si="34"/>
        <v>0</v>
      </c>
      <c r="BF209" s="143">
        <f t="shared" si="35"/>
        <v>0</v>
      </c>
      <c r="BG209" s="143">
        <f t="shared" si="36"/>
        <v>0</v>
      </c>
      <c r="BH209" s="143">
        <f t="shared" si="37"/>
        <v>0</v>
      </c>
      <c r="BI209" s="143">
        <f t="shared" si="38"/>
        <v>0</v>
      </c>
      <c r="BJ209" s="16" t="s">
        <v>81</v>
      </c>
      <c r="BK209" s="143">
        <f t="shared" si="39"/>
        <v>0</v>
      </c>
      <c r="BL209" s="16" t="s">
        <v>165</v>
      </c>
      <c r="BM209" s="142" t="s">
        <v>1271</v>
      </c>
    </row>
    <row r="210" spans="2:65" s="1" customFormat="1" ht="16.5" customHeight="1" x14ac:dyDescent="0.2">
      <c r="B210" s="131"/>
      <c r="C210" s="132" t="s">
        <v>1479</v>
      </c>
      <c r="D210" s="132" t="s">
        <v>160</v>
      </c>
      <c r="E210" s="133" t="s">
        <v>1272</v>
      </c>
      <c r="F210" s="134" t="s">
        <v>1273</v>
      </c>
      <c r="G210" s="135" t="s">
        <v>799</v>
      </c>
      <c r="H210" s="136">
        <v>1</v>
      </c>
      <c r="I210" s="137"/>
      <c r="J210" s="137">
        <f t="shared" si="30"/>
        <v>0</v>
      </c>
      <c r="K210" s="134" t="s">
        <v>164</v>
      </c>
      <c r="L210" s="28"/>
      <c r="M210" s="138" t="s">
        <v>1</v>
      </c>
      <c r="N210" s="139" t="s">
        <v>39</v>
      </c>
      <c r="O210" s="140">
        <v>0</v>
      </c>
      <c r="P210" s="140">
        <f t="shared" si="31"/>
        <v>0</v>
      </c>
      <c r="Q210" s="140">
        <v>0</v>
      </c>
      <c r="R210" s="140">
        <f t="shared" si="32"/>
        <v>0</v>
      </c>
      <c r="S210" s="140">
        <v>0</v>
      </c>
      <c r="T210" s="141">
        <f t="shared" si="33"/>
        <v>0</v>
      </c>
      <c r="AR210" s="142" t="s">
        <v>165</v>
      </c>
      <c r="AT210" s="142" t="s">
        <v>160</v>
      </c>
      <c r="AU210" s="142" t="s">
        <v>81</v>
      </c>
      <c r="AY210" s="16" t="s">
        <v>157</v>
      </c>
      <c r="BE210" s="143">
        <f t="shared" si="34"/>
        <v>0</v>
      </c>
      <c r="BF210" s="143">
        <f t="shared" si="35"/>
        <v>0</v>
      </c>
      <c r="BG210" s="143">
        <f t="shared" si="36"/>
        <v>0</v>
      </c>
      <c r="BH210" s="143">
        <f t="shared" si="37"/>
        <v>0</v>
      </c>
      <c r="BI210" s="143">
        <f t="shared" si="38"/>
        <v>0</v>
      </c>
      <c r="BJ210" s="16" t="s">
        <v>81</v>
      </c>
      <c r="BK210" s="143">
        <f t="shared" si="39"/>
        <v>0</v>
      </c>
      <c r="BL210" s="16" t="s">
        <v>165</v>
      </c>
      <c r="BM210" s="142" t="s">
        <v>1274</v>
      </c>
    </row>
    <row r="211" spans="2:65" s="1" customFormat="1" ht="16.5" customHeight="1" x14ac:dyDescent="0.2">
      <c r="B211" s="131"/>
      <c r="C211" s="132" t="s">
        <v>569</v>
      </c>
      <c r="D211" s="132" t="s">
        <v>160</v>
      </c>
      <c r="E211" s="133" t="s">
        <v>1275</v>
      </c>
      <c r="F211" s="134" t="s">
        <v>1276</v>
      </c>
      <c r="G211" s="135" t="s">
        <v>799</v>
      </c>
      <c r="H211" s="136">
        <v>1</v>
      </c>
      <c r="I211" s="137"/>
      <c r="J211" s="137">
        <f t="shared" si="30"/>
        <v>0</v>
      </c>
      <c r="K211" s="134" t="s">
        <v>172</v>
      </c>
      <c r="L211" s="28"/>
      <c r="M211" s="138" t="s">
        <v>1</v>
      </c>
      <c r="N211" s="139" t="s">
        <v>39</v>
      </c>
      <c r="O211" s="140">
        <v>0</v>
      </c>
      <c r="P211" s="140">
        <f t="shared" si="31"/>
        <v>0</v>
      </c>
      <c r="Q211" s="140">
        <v>0</v>
      </c>
      <c r="R211" s="140">
        <f t="shared" si="32"/>
        <v>0</v>
      </c>
      <c r="S211" s="140">
        <v>0</v>
      </c>
      <c r="T211" s="141">
        <f t="shared" si="33"/>
        <v>0</v>
      </c>
      <c r="V211" s="1" t="s">
        <v>1576</v>
      </c>
      <c r="AR211" s="142" t="s">
        <v>165</v>
      </c>
      <c r="AT211" s="142" t="s">
        <v>160</v>
      </c>
      <c r="AU211" s="142" t="s">
        <v>81</v>
      </c>
      <c r="AY211" s="16" t="s">
        <v>157</v>
      </c>
      <c r="BE211" s="143">
        <f t="shared" si="34"/>
        <v>0</v>
      </c>
      <c r="BF211" s="143">
        <f t="shared" si="35"/>
        <v>0</v>
      </c>
      <c r="BG211" s="143">
        <f t="shared" si="36"/>
        <v>0</v>
      </c>
      <c r="BH211" s="143">
        <f t="shared" si="37"/>
        <v>0</v>
      </c>
      <c r="BI211" s="143">
        <f t="shared" si="38"/>
        <v>0</v>
      </c>
      <c r="BJ211" s="16" t="s">
        <v>81</v>
      </c>
      <c r="BK211" s="143">
        <f t="shared" si="39"/>
        <v>0</v>
      </c>
      <c r="BL211" s="16" t="s">
        <v>165</v>
      </c>
      <c r="BM211" s="142" t="s">
        <v>1277</v>
      </c>
    </row>
    <row r="212" spans="2:65" s="1" customFormat="1" ht="16.5" customHeight="1" x14ac:dyDescent="0.2">
      <c r="B212" s="131"/>
      <c r="C212" s="132" t="s">
        <v>1479</v>
      </c>
      <c r="D212" s="132" t="s">
        <v>160</v>
      </c>
      <c r="E212" s="133" t="s">
        <v>1142</v>
      </c>
      <c r="F212" s="134" t="s">
        <v>1143</v>
      </c>
      <c r="G212" s="135" t="s">
        <v>799</v>
      </c>
      <c r="H212" s="136">
        <v>1</v>
      </c>
      <c r="I212" s="137"/>
      <c r="J212" s="137">
        <f t="shared" si="30"/>
        <v>0</v>
      </c>
      <c r="K212" s="134" t="s">
        <v>164</v>
      </c>
      <c r="L212" s="28"/>
      <c r="M212" s="138" t="s">
        <v>1</v>
      </c>
      <c r="N212" s="139" t="s">
        <v>39</v>
      </c>
      <c r="O212" s="140">
        <v>0</v>
      </c>
      <c r="P212" s="140">
        <f t="shared" si="31"/>
        <v>0</v>
      </c>
      <c r="Q212" s="140">
        <v>0</v>
      </c>
      <c r="R212" s="140">
        <f t="shared" si="32"/>
        <v>0</v>
      </c>
      <c r="S212" s="140">
        <v>0</v>
      </c>
      <c r="T212" s="141">
        <f t="shared" si="33"/>
        <v>0</v>
      </c>
      <c r="AR212" s="142" t="s">
        <v>165</v>
      </c>
      <c r="AT212" s="142" t="s">
        <v>160</v>
      </c>
      <c r="AU212" s="142" t="s">
        <v>81</v>
      </c>
      <c r="AY212" s="16" t="s">
        <v>157</v>
      </c>
      <c r="BE212" s="143">
        <f t="shared" si="34"/>
        <v>0</v>
      </c>
      <c r="BF212" s="143">
        <f t="shared" si="35"/>
        <v>0</v>
      </c>
      <c r="BG212" s="143">
        <f t="shared" si="36"/>
        <v>0</v>
      </c>
      <c r="BH212" s="143">
        <f t="shared" si="37"/>
        <v>0</v>
      </c>
      <c r="BI212" s="143">
        <f t="shared" si="38"/>
        <v>0</v>
      </c>
      <c r="BJ212" s="16" t="s">
        <v>81</v>
      </c>
      <c r="BK212" s="143">
        <f t="shared" si="39"/>
        <v>0</v>
      </c>
      <c r="BL212" s="16" t="s">
        <v>165</v>
      </c>
      <c r="BM212" s="142" t="s">
        <v>1278</v>
      </c>
    </row>
    <row r="213" spans="2:65" s="1" customFormat="1" ht="29.25" x14ac:dyDescent="0.2">
      <c r="B213" s="28"/>
      <c r="D213" s="144" t="s">
        <v>167</v>
      </c>
      <c r="F213" s="145" t="s">
        <v>1223</v>
      </c>
      <c r="L213" s="28"/>
      <c r="M213" s="146"/>
      <c r="T213" s="52"/>
      <c r="AT213" s="16" t="s">
        <v>167</v>
      </c>
      <c r="AU213" s="16" t="s">
        <v>81</v>
      </c>
    </row>
    <row r="214" spans="2:65" s="1" customFormat="1" ht="16.5" customHeight="1" x14ac:dyDescent="0.2">
      <c r="B214" s="131"/>
      <c r="C214" s="132" t="s">
        <v>1479</v>
      </c>
      <c r="D214" s="132" t="s">
        <v>160</v>
      </c>
      <c r="E214" s="133" t="s">
        <v>1145</v>
      </c>
      <c r="F214" s="134" t="s">
        <v>1146</v>
      </c>
      <c r="G214" s="135" t="s">
        <v>799</v>
      </c>
      <c r="H214" s="136">
        <v>1</v>
      </c>
      <c r="I214" s="137"/>
      <c r="J214" s="137">
        <f>ROUND(I214*H214,2)</f>
        <v>0</v>
      </c>
      <c r="K214" s="134" t="s">
        <v>164</v>
      </c>
      <c r="L214" s="28"/>
      <c r="M214" s="138" t="s">
        <v>1</v>
      </c>
      <c r="N214" s="139" t="s">
        <v>39</v>
      </c>
      <c r="O214" s="140">
        <v>0</v>
      </c>
      <c r="P214" s="140">
        <f>O214*H214</f>
        <v>0</v>
      </c>
      <c r="Q214" s="140">
        <v>0</v>
      </c>
      <c r="R214" s="140">
        <f>Q214*H214</f>
        <v>0</v>
      </c>
      <c r="S214" s="140">
        <v>0</v>
      </c>
      <c r="T214" s="141">
        <f>S214*H214</f>
        <v>0</v>
      </c>
      <c r="AR214" s="142" t="s">
        <v>165</v>
      </c>
      <c r="AT214" s="142" t="s">
        <v>160</v>
      </c>
      <c r="AU214" s="142" t="s">
        <v>81</v>
      </c>
      <c r="AY214" s="16" t="s">
        <v>157</v>
      </c>
      <c r="BE214" s="143">
        <f>IF(N214="základní",J214,0)</f>
        <v>0</v>
      </c>
      <c r="BF214" s="143">
        <f>IF(N214="snížená",J214,0)</f>
        <v>0</v>
      </c>
      <c r="BG214" s="143">
        <f>IF(N214="zákl. přenesená",J214,0)</f>
        <v>0</v>
      </c>
      <c r="BH214" s="143">
        <f>IF(N214="sníž. přenesená",J214,0)</f>
        <v>0</v>
      </c>
      <c r="BI214" s="143">
        <f>IF(N214="nulová",J214,0)</f>
        <v>0</v>
      </c>
      <c r="BJ214" s="16" t="s">
        <v>81</v>
      </c>
      <c r="BK214" s="143">
        <f>ROUND(I214*H214,2)</f>
        <v>0</v>
      </c>
      <c r="BL214" s="16" t="s">
        <v>165</v>
      </c>
      <c r="BM214" s="142" t="s">
        <v>1279</v>
      </c>
    </row>
    <row r="215" spans="2:65" s="1" customFormat="1" ht="39" x14ac:dyDescent="0.2">
      <c r="B215" s="28"/>
      <c r="D215" s="144" t="s">
        <v>167</v>
      </c>
      <c r="F215" s="145" t="s">
        <v>1147</v>
      </c>
      <c r="L215" s="28"/>
      <c r="M215" s="176"/>
      <c r="N215" s="177"/>
      <c r="O215" s="177"/>
      <c r="P215" s="177"/>
      <c r="Q215" s="177"/>
      <c r="R215" s="177"/>
      <c r="S215" s="177"/>
      <c r="T215" s="178"/>
      <c r="AT215" s="16" t="s">
        <v>167</v>
      </c>
      <c r="AU215" s="16" t="s">
        <v>81</v>
      </c>
    </row>
    <row r="216" spans="2:65" s="1" customFormat="1" ht="6.95" customHeight="1" x14ac:dyDescent="0.2">
      <c r="B216" s="40"/>
      <c r="C216" s="41"/>
      <c r="D216" s="41"/>
      <c r="E216" s="41"/>
      <c r="F216" s="41"/>
      <c r="G216" s="41"/>
      <c r="H216" s="41"/>
      <c r="I216" s="41"/>
      <c r="J216" s="41"/>
      <c r="K216" s="41"/>
      <c r="L216" s="28"/>
    </row>
  </sheetData>
  <autoFilter ref="C126:K215" xr:uid="{00000000-0009-0000-0000-000007000000}"/>
  <mergeCells count="15">
    <mergeCell ref="E113:H113"/>
    <mergeCell ref="E117:H117"/>
    <mergeCell ref="E115:H115"/>
    <mergeCell ref="E119:H11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58" fitToHeight="100" orientation="portrait"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76"/>
  <sheetViews>
    <sheetView showGridLines="0" topLeftCell="A118" workbookViewId="0">
      <selection activeCell="I133" sqref="I133"/>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14" t="s">
        <v>5</v>
      </c>
      <c r="M2" s="301"/>
      <c r="N2" s="301"/>
      <c r="O2" s="301"/>
      <c r="P2" s="301"/>
      <c r="Q2" s="301"/>
      <c r="R2" s="301"/>
      <c r="S2" s="301"/>
      <c r="T2" s="301"/>
      <c r="U2" s="301"/>
      <c r="V2" s="301"/>
      <c r="AT2" s="16" t="s">
        <v>113</v>
      </c>
    </row>
    <row r="3" spans="2:46" ht="6.95" customHeight="1" x14ac:dyDescent="0.2">
      <c r="B3" s="17"/>
      <c r="C3" s="18"/>
      <c r="D3" s="18"/>
      <c r="E3" s="18"/>
      <c r="F3" s="18"/>
      <c r="G3" s="18"/>
      <c r="H3" s="18"/>
      <c r="I3" s="18"/>
      <c r="J3" s="18"/>
      <c r="K3" s="18"/>
      <c r="L3" s="19"/>
      <c r="AT3" s="16" t="s">
        <v>83</v>
      </c>
    </row>
    <row r="4" spans="2:46" ht="24.95" customHeight="1" x14ac:dyDescent="0.2">
      <c r="B4" s="19"/>
      <c r="D4" s="20" t="s">
        <v>123</v>
      </c>
      <c r="L4" s="19"/>
      <c r="M4" s="89" t="s">
        <v>10</v>
      </c>
      <c r="AT4" s="16" t="s">
        <v>3</v>
      </c>
    </row>
    <row r="5" spans="2:46" ht="6.95" customHeight="1" x14ac:dyDescent="0.2">
      <c r="B5" s="19"/>
      <c r="L5" s="19"/>
    </row>
    <row r="6" spans="2:46" ht="12" customHeight="1" x14ac:dyDescent="0.2">
      <c r="B6" s="19"/>
      <c r="D6" s="25" t="s">
        <v>14</v>
      </c>
      <c r="L6" s="19"/>
    </row>
    <row r="7" spans="2:46" ht="16.5" customHeight="1" x14ac:dyDescent="0.2">
      <c r="B7" s="19"/>
      <c r="E7" s="340" t="str">
        <f>'Rekapitulace stavby'!K6</f>
        <v>NOVÝ ZDROJ KYSLÍKU</v>
      </c>
      <c r="F7" s="341"/>
      <c r="G7" s="341"/>
      <c r="H7" s="341"/>
      <c r="L7" s="19"/>
    </row>
    <row r="8" spans="2:46" ht="12.75" x14ac:dyDescent="0.2">
      <c r="B8" s="19"/>
      <c r="D8" s="25" t="s">
        <v>124</v>
      </c>
      <c r="L8" s="19"/>
    </row>
    <row r="9" spans="2:46" ht="16.5" customHeight="1" x14ac:dyDescent="0.2">
      <c r="B9" s="19"/>
      <c r="E9" s="340" t="s">
        <v>125</v>
      </c>
      <c r="F9" s="301"/>
      <c r="G9" s="301"/>
      <c r="H9" s="301"/>
      <c r="L9" s="19"/>
    </row>
    <row r="10" spans="2:46" ht="12" customHeight="1" x14ac:dyDescent="0.2">
      <c r="B10" s="19"/>
      <c r="D10" s="25" t="s">
        <v>126</v>
      </c>
      <c r="L10" s="19"/>
    </row>
    <row r="11" spans="2:46" s="1" customFormat="1" ht="16.5" customHeight="1" x14ac:dyDescent="0.2">
      <c r="B11" s="28"/>
      <c r="E11" s="325" t="s">
        <v>853</v>
      </c>
      <c r="F11" s="339"/>
      <c r="G11" s="339"/>
      <c r="H11" s="339"/>
      <c r="L11" s="28"/>
    </row>
    <row r="12" spans="2:46" s="1" customFormat="1" ht="12" customHeight="1" x14ac:dyDescent="0.2">
      <c r="B12" s="28"/>
      <c r="D12" s="25" t="s">
        <v>128</v>
      </c>
      <c r="L12" s="28"/>
    </row>
    <row r="13" spans="2:46" s="1" customFormat="1" ht="16.5" customHeight="1" x14ac:dyDescent="0.2">
      <c r="B13" s="28"/>
      <c r="E13" s="326" t="s">
        <v>1280</v>
      </c>
      <c r="F13" s="339"/>
      <c r="G13" s="339"/>
      <c r="H13" s="339"/>
      <c r="L13" s="28"/>
    </row>
    <row r="14" spans="2:46" s="1" customFormat="1" x14ac:dyDescent="0.2">
      <c r="B14" s="28"/>
      <c r="L14" s="28"/>
    </row>
    <row r="15" spans="2:46" s="1" customFormat="1" ht="12" customHeight="1" x14ac:dyDescent="0.2">
      <c r="B15" s="28"/>
      <c r="D15" s="25" t="s">
        <v>16</v>
      </c>
      <c r="F15" s="23" t="s">
        <v>1</v>
      </c>
      <c r="I15" s="25" t="s">
        <v>17</v>
      </c>
      <c r="J15" s="23" t="s">
        <v>1</v>
      </c>
      <c r="L15" s="28"/>
    </row>
    <row r="16" spans="2:46" s="1" customFormat="1" ht="12" customHeight="1" x14ac:dyDescent="0.2">
      <c r="B16" s="28"/>
      <c r="D16" s="25" t="s">
        <v>18</v>
      </c>
      <c r="F16" s="23" t="s">
        <v>19</v>
      </c>
      <c r="I16" s="25" t="s">
        <v>20</v>
      </c>
      <c r="J16" s="48" t="str">
        <f>'Rekapitulace stavby'!AN8</f>
        <v>14. 6. 2023</v>
      </c>
      <c r="L16" s="28"/>
    </row>
    <row r="17" spans="2:12" s="1" customFormat="1" ht="10.9" customHeight="1" x14ac:dyDescent="0.2">
      <c r="B17" s="28"/>
      <c r="L17" s="28"/>
    </row>
    <row r="18" spans="2:12" s="1" customFormat="1" ht="12" customHeight="1" x14ac:dyDescent="0.2">
      <c r="B18" s="28"/>
      <c r="D18" s="25" t="s">
        <v>22</v>
      </c>
      <c r="I18" s="25" t="s">
        <v>23</v>
      </c>
      <c r="J18" s="23" t="str">
        <f>IF('Rekapitulace stavby'!AN10="","",'Rekapitulace stavby'!AN10)</f>
        <v/>
      </c>
      <c r="L18" s="28"/>
    </row>
    <row r="19" spans="2:12" s="1" customFormat="1" ht="18" customHeight="1" x14ac:dyDescent="0.2">
      <c r="B19" s="28"/>
      <c r="E19" s="23" t="str">
        <f>IF('Rekapitulace stavby'!E11="","",'Rekapitulace stavby'!E11)</f>
        <v>KRÁLOVÉHRADECKÝ KRAJ</v>
      </c>
      <c r="I19" s="25" t="s">
        <v>25</v>
      </c>
      <c r="J19" s="23" t="str">
        <f>IF('Rekapitulace stavby'!AN11="","",'Rekapitulace stavby'!AN11)</f>
        <v/>
      </c>
      <c r="L19" s="28"/>
    </row>
    <row r="20" spans="2:12" s="1" customFormat="1" ht="6.95" customHeight="1" x14ac:dyDescent="0.2">
      <c r="B20" s="28"/>
      <c r="L20" s="28"/>
    </row>
    <row r="21" spans="2:12" s="1" customFormat="1" ht="12" customHeight="1" x14ac:dyDescent="0.2">
      <c r="B21" s="28"/>
      <c r="D21" s="25" t="s">
        <v>26</v>
      </c>
      <c r="I21" s="25" t="s">
        <v>23</v>
      </c>
      <c r="J21" s="23" t="str">
        <f>'Rekapitulace stavby'!AN13</f>
        <v/>
      </c>
      <c r="L21" s="28"/>
    </row>
    <row r="22" spans="2:12" s="1" customFormat="1" ht="18" customHeight="1" x14ac:dyDescent="0.2">
      <c r="B22" s="28"/>
      <c r="E22" s="300" t="str">
        <f>'Rekapitulace stavby'!E14</f>
        <v>Na základě výběrového řízení</v>
      </c>
      <c r="F22" s="300"/>
      <c r="G22" s="300"/>
      <c r="H22" s="300"/>
      <c r="I22" s="25" t="s">
        <v>25</v>
      </c>
      <c r="J22" s="23" t="str">
        <f>'Rekapitulace stavby'!AN14</f>
        <v/>
      </c>
      <c r="L22" s="28"/>
    </row>
    <row r="23" spans="2:12" s="1" customFormat="1" ht="6.95" customHeight="1" x14ac:dyDescent="0.2">
      <c r="B23" s="28"/>
      <c r="L23" s="28"/>
    </row>
    <row r="24" spans="2:12" s="1" customFormat="1" ht="12" customHeight="1" x14ac:dyDescent="0.2">
      <c r="B24" s="28"/>
      <c r="D24" s="25" t="s">
        <v>28</v>
      </c>
      <c r="I24" s="25" t="s">
        <v>23</v>
      </c>
      <c r="J24" s="23" t="str">
        <f>IF('Rekapitulace stavby'!AN16="","",'Rekapitulace stavby'!AN16)</f>
        <v/>
      </c>
      <c r="L24" s="28"/>
    </row>
    <row r="25" spans="2:12" s="1" customFormat="1" ht="18" customHeight="1" x14ac:dyDescent="0.2">
      <c r="B25" s="28"/>
      <c r="E25" s="23" t="str">
        <f>IF('Rekapitulace stavby'!E17="","",'Rekapitulace stavby'!E17)</f>
        <v>KANIA a.s.</v>
      </c>
      <c r="I25" s="25" t="s">
        <v>25</v>
      </c>
      <c r="J25" s="23" t="str">
        <f>IF('Rekapitulace stavby'!AN17="","",'Rekapitulace stavby'!AN17)</f>
        <v/>
      </c>
      <c r="L25" s="28"/>
    </row>
    <row r="26" spans="2:12" s="1" customFormat="1" ht="6.95" customHeight="1" x14ac:dyDescent="0.2">
      <c r="B26" s="28"/>
      <c r="L26" s="28"/>
    </row>
    <row r="27" spans="2:12" s="1" customFormat="1" ht="12" customHeight="1" x14ac:dyDescent="0.2">
      <c r="B27" s="28"/>
      <c r="D27" s="25" t="s">
        <v>31</v>
      </c>
      <c r="I27" s="25" t="s">
        <v>23</v>
      </c>
      <c r="J27" s="23" t="str">
        <f>IF('Rekapitulace stavby'!AN19="","",'Rekapitulace stavby'!AN19)</f>
        <v/>
      </c>
      <c r="L27" s="28"/>
    </row>
    <row r="28" spans="2:12" s="1" customFormat="1" ht="18" customHeight="1" x14ac:dyDescent="0.2">
      <c r="B28" s="28"/>
      <c r="E28" s="23" t="str">
        <f>IF('Rekapitulace stavby'!E20="","",'Rekapitulace stavby'!E20)</f>
        <v xml:space="preserve"> </v>
      </c>
      <c r="I28" s="25" t="s">
        <v>25</v>
      </c>
      <c r="J28" s="23" t="str">
        <f>IF('Rekapitulace stavby'!AN20="","",'Rekapitulace stavby'!AN20)</f>
        <v/>
      </c>
      <c r="L28" s="28"/>
    </row>
    <row r="29" spans="2:12" s="1" customFormat="1" ht="6.95" customHeight="1" x14ac:dyDescent="0.2">
      <c r="B29" s="28"/>
      <c r="L29" s="28"/>
    </row>
    <row r="30" spans="2:12" s="1" customFormat="1" ht="12" customHeight="1" x14ac:dyDescent="0.2">
      <c r="B30" s="28"/>
      <c r="D30" s="25" t="s">
        <v>32</v>
      </c>
      <c r="L30" s="28"/>
    </row>
    <row r="31" spans="2:12" s="7" customFormat="1" ht="23.25" customHeight="1" x14ac:dyDescent="0.2">
      <c r="B31" s="90"/>
      <c r="E31" s="303" t="s">
        <v>1281</v>
      </c>
      <c r="F31" s="303"/>
      <c r="G31" s="303"/>
      <c r="H31" s="303"/>
      <c r="L31" s="90"/>
    </row>
    <row r="32" spans="2:12" s="1" customFormat="1" ht="6.95" customHeight="1" x14ac:dyDescent="0.2">
      <c r="B32" s="28"/>
      <c r="L32" s="28"/>
    </row>
    <row r="33" spans="2:12" s="1" customFormat="1" ht="6.95" customHeight="1" x14ac:dyDescent="0.2">
      <c r="B33" s="28"/>
      <c r="D33" s="49"/>
      <c r="E33" s="49"/>
      <c r="F33" s="49"/>
      <c r="G33" s="49"/>
      <c r="H33" s="49"/>
      <c r="I33" s="49"/>
      <c r="J33" s="49"/>
      <c r="K33" s="49"/>
      <c r="L33" s="28"/>
    </row>
    <row r="34" spans="2:12" s="1" customFormat="1" ht="25.35" customHeight="1" x14ac:dyDescent="0.2">
      <c r="B34" s="28"/>
      <c r="D34" s="91" t="s">
        <v>34</v>
      </c>
      <c r="J34" s="62">
        <f>ROUND(J131, 2)</f>
        <v>0</v>
      </c>
      <c r="L34" s="28"/>
    </row>
    <row r="35" spans="2:12" s="1" customFormat="1" ht="6.95" customHeight="1" x14ac:dyDescent="0.2">
      <c r="B35" s="28"/>
      <c r="D35" s="49"/>
      <c r="E35" s="49"/>
      <c r="F35" s="49"/>
      <c r="G35" s="49"/>
      <c r="H35" s="49"/>
      <c r="I35" s="49"/>
      <c r="J35" s="49"/>
      <c r="K35" s="49"/>
      <c r="L35" s="28"/>
    </row>
    <row r="36" spans="2:12" s="1" customFormat="1" ht="14.45" customHeight="1" x14ac:dyDescent="0.2">
      <c r="B36" s="28"/>
      <c r="F36" s="31" t="s">
        <v>36</v>
      </c>
      <c r="I36" s="31" t="s">
        <v>35</v>
      </c>
      <c r="J36" s="31" t="s">
        <v>37</v>
      </c>
      <c r="L36" s="28"/>
    </row>
    <row r="37" spans="2:12" s="1" customFormat="1" ht="14.45" customHeight="1" x14ac:dyDescent="0.2">
      <c r="B37" s="28"/>
      <c r="D37" s="51" t="s">
        <v>38</v>
      </c>
      <c r="E37" s="25" t="s">
        <v>39</v>
      </c>
      <c r="F37" s="81">
        <f>ROUND((SUM(BE131:BE175)),  2)</f>
        <v>0</v>
      </c>
      <c r="I37" s="92">
        <v>0.21</v>
      </c>
      <c r="J37" s="81">
        <f>ROUND(((SUM(BE131:BE175))*I37),  2)</f>
        <v>0</v>
      </c>
      <c r="L37" s="28"/>
    </row>
    <row r="38" spans="2:12" s="1" customFormat="1" ht="14.45" customHeight="1" x14ac:dyDescent="0.2">
      <c r="B38" s="28"/>
      <c r="E38" s="25" t="s">
        <v>40</v>
      </c>
      <c r="F38" s="81">
        <f>ROUND((SUM(BF131:BF175)),  2)</f>
        <v>0</v>
      </c>
      <c r="I38" s="92">
        <v>0.15</v>
      </c>
      <c r="J38" s="81">
        <f>ROUND(((SUM(BF131:BF175))*I38),  2)</f>
        <v>0</v>
      </c>
      <c r="L38" s="28"/>
    </row>
    <row r="39" spans="2:12" s="1" customFormat="1" ht="14.45" hidden="1" customHeight="1" x14ac:dyDescent="0.2">
      <c r="B39" s="28"/>
      <c r="E39" s="25" t="s">
        <v>41</v>
      </c>
      <c r="F39" s="81">
        <f>ROUND((SUM(BG131:BG175)),  2)</f>
        <v>0</v>
      </c>
      <c r="I39" s="92">
        <v>0.21</v>
      </c>
      <c r="J39" s="81">
        <f>0</f>
        <v>0</v>
      </c>
      <c r="L39" s="28"/>
    </row>
    <row r="40" spans="2:12" s="1" customFormat="1" ht="14.45" hidden="1" customHeight="1" x14ac:dyDescent="0.2">
      <c r="B40" s="28"/>
      <c r="E40" s="25" t="s">
        <v>42</v>
      </c>
      <c r="F40" s="81">
        <f>ROUND((SUM(BH131:BH175)),  2)</f>
        <v>0</v>
      </c>
      <c r="I40" s="92">
        <v>0.15</v>
      </c>
      <c r="J40" s="81">
        <f>0</f>
        <v>0</v>
      </c>
      <c r="L40" s="28"/>
    </row>
    <row r="41" spans="2:12" s="1" customFormat="1" ht="14.45" hidden="1" customHeight="1" x14ac:dyDescent="0.2">
      <c r="B41" s="28"/>
      <c r="E41" s="25" t="s">
        <v>43</v>
      </c>
      <c r="F41" s="81">
        <f>ROUND((SUM(BI131:BI175)),  2)</f>
        <v>0</v>
      </c>
      <c r="I41" s="92">
        <v>0</v>
      </c>
      <c r="J41" s="81">
        <f>0</f>
        <v>0</v>
      </c>
      <c r="L41" s="28"/>
    </row>
    <row r="42" spans="2:12" s="1" customFormat="1" ht="6.95" customHeight="1" x14ac:dyDescent="0.2">
      <c r="B42" s="28"/>
      <c r="L42" s="28"/>
    </row>
    <row r="43" spans="2:12" s="1" customFormat="1" ht="25.35" customHeight="1" x14ac:dyDescent="0.2">
      <c r="B43" s="28"/>
      <c r="C43" s="93"/>
      <c r="D43" s="94" t="s">
        <v>44</v>
      </c>
      <c r="E43" s="53"/>
      <c r="F43" s="53"/>
      <c r="G43" s="95" t="s">
        <v>45</v>
      </c>
      <c r="H43" s="96" t="s">
        <v>46</v>
      </c>
      <c r="I43" s="53"/>
      <c r="J43" s="97">
        <f>SUM(J34:J41)</f>
        <v>0</v>
      </c>
      <c r="K43" s="98"/>
      <c r="L43" s="28"/>
    </row>
    <row r="44" spans="2:12" s="1" customFormat="1" ht="14.45" customHeight="1" x14ac:dyDescent="0.2">
      <c r="B44" s="28"/>
      <c r="L44" s="28"/>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ht="14.45" customHeight="1" x14ac:dyDescent="0.2">
      <c r="B49" s="19"/>
      <c r="L49" s="19"/>
    </row>
    <row r="50" spans="2:12" s="1" customFormat="1" ht="14.45" customHeight="1" x14ac:dyDescent="0.2">
      <c r="B50" s="28"/>
      <c r="D50" s="37" t="s">
        <v>47</v>
      </c>
      <c r="E50" s="38"/>
      <c r="F50" s="38"/>
      <c r="G50" s="37" t="s">
        <v>48</v>
      </c>
      <c r="H50" s="38"/>
      <c r="I50" s="38"/>
      <c r="J50" s="38"/>
      <c r="K50" s="38"/>
      <c r="L50" s="28"/>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x14ac:dyDescent="0.2">
      <c r="B60" s="19"/>
      <c r="L60" s="19"/>
    </row>
    <row r="61" spans="2:12" s="1" customFormat="1" ht="12.75" x14ac:dyDescent="0.2">
      <c r="B61" s="28"/>
      <c r="D61" s="39" t="s">
        <v>49</v>
      </c>
      <c r="E61" s="30"/>
      <c r="F61" s="99" t="s">
        <v>50</v>
      </c>
      <c r="G61" s="39" t="s">
        <v>49</v>
      </c>
      <c r="H61" s="30"/>
      <c r="I61" s="30"/>
      <c r="J61" s="100" t="s">
        <v>50</v>
      </c>
      <c r="K61" s="30"/>
      <c r="L61" s="28"/>
    </row>
    <row r="62" spans="2:12" x14ac:dyDescent="0.2">
      <c r="B62" s="19"/>
      <c r="L62" s="19"/>
    </row>
    <row r="63" spans="2:12" x14ac:dyDescent="0.2">
      <c r="B63" s="19"/>
      <c r="L63" s="19"/>
    </row>
    <row r="64" spans="2:12" x14ac:dyDescent="0.2">
      <c r="B64" s="19"/>
      <c r="L64" s="19"/>
    </row>
    <row r="65" spans="2:12" s="1" customFormat="1" ht="12.75" x14ac:dyDescent="0.2">
      <c r="B65" s="28"/>
      <c r="D65" s="37" t="s">
        <v>51</v>
      </c>
      <c r="E65" s="38"/>
      <c r="F65" s="38"/>
      <c r="G65" s="37" t="s">
        <v>52</v>
      </c>
      <c r="H65" s="38"/>
      <c r="I65" s="38"/>
      <c r="J65" s="38"/>
      <c r="K65" s="38"/>
      <c r="L65" s="28"/>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x14ac:dyDescent="0.2">
      <c r="B75" s="19"/>
      <c r="L75" s="19"/>
    </row>
    <row r="76" spans="2:12" s="1" customFormat="1" ht="12.75" x14ac:dyDescent="0.2">
      <c r="B76" s="28"/>
      <c r="D76" s="39" t="s">
        <v>49</v>
      </c>
      <c r="E76" s="30"/>
      <c r="F76" s="99" t="s">
        <v>50</v>
      </c>
      <c r="G76" s="39" t="s">
        <v>49</v>
      </c>
      <c r="H76" s="30"/>
      <c r="I76" s="30"/>
      <c r="J76" s="100" t="s">
        <v>50</v>
      </c>
      <c r="K76" s="30"/>
      <c r="L76" s="28"/>
    </row>
    <row r="77" spans="2:12" s="1" customFormat="1" ht="14.45" customHeight="1" x14ac:dyDescent="0.2">
      <c r="B77" s="40"/>
      <c r="C77" s="41"/>
      <c r="D77" s="41"/>
      <c r="E77" s="41"/>
      <c r="F77" s="41"/>
      <c r="G77" s="41"/>
      <c r="H77" s="41"/>
      <c r="I77" s="41"/>
      <c r="J77" s="41"/>
      <c r="K77" s="41"/>
      <c r="L77" s="28"/>
    </row>
    <row r="81" spans="2:12" s="1" customFormat="1" ht="6.95" customHeight="1" x14ac:dyDescent="0.2">
      <c r="B81" s="42"/>
      <c r="C81" s="43"/>
      <c r="D81" s="43"/>
      <c r="E81" s="43"/>
      <c r="F81" s="43"/>
      <c r="G81" s="43"/>
      <c r="H81" s="43"/>
      <c r="I81" s="43"/>
      <c r="J81" s="43"/>
      <c r="K81" s="43"/>
      <c r="L81" s="28"/>
    </row>
    <row r="82" spans="2:12" s="1" customFormat="1" ht="24.95" customHeight="1" x14ac:dyDescent="0.2">
      <c r="B82" s="28"/>
      <c r="C82" s="20" t="s">
        <v>131</v>
      </c>
      <c r="L82" s="28"/>
    </row>
    <row r="83" spans="2:12" s="1" customFormat="1" ht="6.95" customHeight="1" x14ac:dyDescent="0.2">
      <c r="B83" s="28"/>
      <c r="L83" s="28"/>
    </row>
    <row r="84" spans="2:12" s="1" customFormat="1" ht="12" customHeight="1" x14ac:dyDescent="0.2">
      <c r="B84" s="28"/>
      <c r="C84" s="25" t="s">
        <v>14</v>
      </c>
      <c r="L84" s="28"/>
    </row>
    <row r="85" spans="2:12" s="1" customFormat="1" ht="16.5" customHeight="1" x14ac:dyDescent="0.2">
      <c r="B85" s="28"/>
      <c r="E85" s="340" t="str">
        <f>E7</f>
        <v>NOVÝ ZDROJ KYSLÍKU</v>
      </c>
      <c r="F85" s="341"/>
      <c r="G85" s="341"/>
      <c r="H85" s="341"/>
      <c r="L85" s="28"/>
    </row>
    <row r="86" spans="2:12" ht="12" customHeight="1" x14ac:dyDescent="0.2">
      <c r="B86" s="19"/>
      <c r="C86" s="25" t="s">
        <v>124</v>
      </c>
      <c r="L86" s="19"/>
    </row>
    <row r="87" spans="2:12" ht="16.5" customHeight="1" x14ac:dyDescent="0.2">
      <c r="B87" s="19"/>
      <c r="E87" s="340" t="s">
        <v>125</v>
      </c>
      <c r="F87" s="301"/>
      <c r="G87" s="301"/>
      <c r="H87" s="301"/>
      <c r="L87" s="19"/>
    </row>
    <row r="88" spans="2:12" ht="12" customHeight="1" x14ac:dyDescent="0.2">
      <c r="B88" s="19"/>
      <c r="C88" s="25" t="s">
        <v>126</v>
      </c>
      <c r="L88" s="19"/>
    </row>
    <row r="89" spans="2:12" s="1" customFormat="1" ht="16.5" customHeight="1" x14ac:dyDescent="0.2">
      <c r="B89" s="28"/>
      <c r="E89" s="325" t="s">
        <v>853</v>
      </c>
      <c r="F89" s="339"/>
      <c r="G89" s="339"/>
      <c r="H89" s="339"/>
      <c r="L89" s="28"/>
    </row>
    <row r="90" spans="2:12" s="1" customFormat="1" ht="12" customHeight="1" x14ac:dyDescent="0.2">
      <c r="B90" s="28"/>
      <c r="C90" s="25" t="s">
        <v>128</v>
      </c>
      <c r="L90" s="28"/>
    </row>
    <row r="91" spans="2:12" s="1" customFormat="1" ht="16.5" customHeight="1" x14ac:dyDescent="0.2">
      <c r="B91" s="28"/>
      <c r="E91" s="326" t="str">
        <f>E13</f>
        <v>D.1.4.7 - MaR</v>
      </c>
      <c r="F91" s="339"/>
      <c r="G91" s="339"/>
      <c r="H91" s="339"/>
      <c r="L91" s="28"/>
    </row>
    <row r="92" spans="2:12" s="1" customFormat="1" ht="6.95" customHeight="1" x14ac:dyDescent="0.2">
      <c r="B92" s="28"/>
      <c r="L92" s="28"/>
    </row>
    <row r="93" spans="2:12" s="1" customFormat="1" ht="12" customHeight="1" x14ac:dyDescent="0.2">
      <c r="B93" s="28"/>
      <c r="C93" s="25" t="s">
        <v>18</v>
      </c>
      <c r="F93" s="23" t="str">
        <f>F16</f>
        <v xml:space="preserve"> </v>
      </c>
      <c r="I93" s="25" t="s">
        <v>20</v>
      </c>
      <c r="J93" s="48" t="str">
        <f>IF(J16="","",J16)</f>
        <v>14. 6. 2023</v>
      </c>
      <c r="L93" s="28"/>
    </row>
    <row r="94" spans="2:12" s="1" customFormat="1" ht="6.95" customHeight="1" x14ac:dyDescent="0.2">
      <c r="B94" s="28"/>
      <c r="L94" s="28"/>
    </row>
    <row r="95" spans="2:12" s="1" customFormat="1" ht="15.2" customHeight="1" x14ac:dyDescent="0.2">
      <c r="B95" s="28"/>
      <c r="C95" s="25" t="s">
        <v>22</v>
      </c>
      <c r="F95" s="23" t="str">
        <f>E19</f>
        <v>KRÁLOVÉHRADECKÝ KRAJ</v>
      </c>
      <c r="I95" s="25" t="s">
        <v>28</v>
      </c>
      <c r="J95" s="26" t="str">
        <f>E25</f>
        <v>KANIA a.s.</v>
      </c>
      <c r="L95" s="28"/>
    </row>
    <row r="96" spans="2:12" s="1" customFormat="1" ht="15.2" customHeight="1" x14ac:dyDescent="0.2">
      <c r="B96" s="28"/>
      <c r="C96" s="25" t="s">
        <v>26</v>
      </c>
      <c r="F96" s="23" t="str">
        <f>IF(E22="","",E22)</f>
        <v>Na základě výběrového řízení</v>
      </c>
      <c r="I96" s="25" t="s">
        <v>31</v>
      </c>
      <c r="J96" s="26" t="str">
        <f>E28</f>
        <v xml:space="preserve"> </v>
      </c>
      <c r="L96" s="28"/>
    </row>
    <row r="97" spans="2:47" s="1" customFormat="1" ht="10.35" customHeight="1" x14ac:dyDescent="0.2">
      <c r="B97" s="28"/>
      <c r="L97" s="28"/>
    </row>
    <row r="98" spans="2:47" s="1" customFormat="1" ht="29.25" customHeight="1" x14ac:dyDescent="0.2">
      <c r="B98" s="28"/>
      <c r="C98" s="101" t="s">
        <v>132</v>
      </c>
      <c r="D98" s="93"/>
      <c r="E98" s="93"/>
      <c r="F98" s="93"/>
      <c r="G98" s="93"/>
      <c r="H98" s="93"/>
      <c r="I98" s="93"/>
      <c r="J98" s="102" t="s">
        <v>133</v>
      </c>
      <c r="K98" s="93"/>
      <c r="L98" s="28"/>
    </row>
    <row r="99" spans="2:47" s="1" customFormat="1" ht="10.35" customHeight="1" x14ac:dyDescent="0.2">
      <c r="B99" s="28"/>
      <c r="L99" s="28"/>
    </row>
    <row r="100" spans="2:47" s="1" customFormat="1" ht="22.9" customHeight="1" x14ac:dyDescent="0.2">
      <c r="B100" s="28"/>
      <c r="C100" s="103" t="s">
        <v>134</v>
      </c>
      <c r="J100" s="62">
        <f>J131</f>
        <v>0</v>
      </c>
      <c r="L100" s="28"/>
      <c r="AU100" s="16" t="s">
        <v>135</v>
      </c>
    </row>
    <row r="101" spans="2:47" s="8" customFormat="1" ht="24.95" customHeight="1" x14ac:dyDescent="0.2">
      <c r="B101" s="104"/>
      <c r="D101" s="105" t="s">
        <v>1282</v>
      </c>
      <c r="E101" s="106"/>
      <c r="F101" s="106"/>
      <c r="G101" s="106"/>
      <c r="H101" s="106"/>
      <c r="I101" s="106"/>
      <c r="J101" s="107">
        <f>J132</f>
        <v>0</v>
      </c>
      <c r="L101" s="104"/>
    </row>
    <row r="102" spans="2:47" s="8" customFormat="1" ht="24.95" customHeight="1" x14ac:dyDescent="0.2">
      <c r="B102" s="104"/>
      <c r="D102" s="105" t="s">
        <v>1283</v>
      </c>
      <c r="E102" s="106"/>
      <c r="F102" s="106"/>
      <c r="G102" s="106"/>
      <c r="H102" s="106"/>
      <c r="I102" s="106"/>
      <c r="J102" s="107">
        <f>J139</f>
        <v>0</v>
      </c>
      <c r="L102" s="104"/>
    </row>
    <row r="103" spans="2:47" s="8" customFormat="1" ht="24.95" customHeight="1" x14ac:dyDescent="0.2">
      <c r="B103" s="104"/>
      <c r="D103" s="105" t="s">
        <v>1284</v>
      </c>
      <c r="E103" s="106"/>
      <c r="F103" s="106"/>
      <c r="G103" s="106"/>
      <c r="H103" s="106"/>
      <c r="I103" s="106"/>
      <c r="J103" s="107">
        <f>J144</f>
        <v>0</v>
      </c>
      <c r="L103" s="104"/>
    </row>
    <row r="104" spans="2:47" s="8" customFormat="1" ht="24.95" customHeight="1" x14ac:dyDescent="0.2">
      <c r="B104" s="104"/>
      <c r="D104" s="105" t="s">
        <v>1285</v>
      </c>
      <c r="E104" s="106"/>
      <c r="F104" s="106"/>
      <c r="G104" s="106"/>
      <c r="H104" s="106"/>
      <c r="I104" s="106"/>
      <c r="J104" s="107">
        <f>J153</f>
        <v>0</v>
      </c>
      <c r="L104" s="104"/>
    </row>
    <row r="105" spans="2:47" s="8" customFormat="1" ht="24.95" customHeight="1" x14ac:dyDescent="0.2">
      <c r="B105" s="104"/>
      <c r="D105" s="105" t="s">
        <v>1286</v>
      </c>
      <c r="E105" s="106"/>
      <c r="F105" s="106"/>
      <c r="G105" s="106"/>
      <c r="H105" s="106"/>
      <c r="I105" s="106"/>
      <c r="J105" s="107">
        <f>J155</f>
        <v>0</v>
      </c>
      <c r="L105" s="104"/>
    </row>
    <row r="106" spans="2:47" s="8" customFormat="1" ht="24.95" customHeight="1" x14ac:dyDescent="0.2">
      <c r="B106" s="104"/>
      <c r="D106" s="105" t="s">
        <v>1287</v>
      </c>
      <c r="E106" s="106"/>
      <c r="F106" s="106"/>
      <c r="G106" s="106"/>
      <c r="H106" s="106"/>
      <c r="I106" s="106"/>
      <c r="J106" s="107">
        <f>J164</f>
        <v>0</v>
      </c>
      <c r="L106" s="104"/>
    </row>
    <row r="107" spans="2:47" s="8" customFormat="1" ht="24.95" customHeight="1" x14ac:dyDescent="0.2">
      <c r="B107" s="104"/>
      <c r="D107" s="105" t="s">
        <v>1048</v>
      </c>
      <c r="E107" s="106"/>
      <c r="F107" s="106"/>
      <c r="G107" s="106"/>
      <c r="H107" s="106"/>
      <c r="I107" s="106"/>
      <c r="J107" s="107">
        <f>J169</f>
        <v>0</v>
      </c>
      <c r="L107" s="104"/>
    </row>
    <row r="108" spans="2:47" s="1" customFormat="1" ht="21.75" customHeight="1" x14ac:dyDescent="0.2">
      <c r="B108" s="28"/>
      <c r="L108" s="28"/>
    </row>
    <row r="109" spans="2:47" s="1" customFormat="1" ht="6.95" customHeight="1" x14ac:dyDescent="0.2">
      <c r="B109" s="40"/>
      <c r="C109" s="41"/>
      <c r="D109" s="41"/>
      <c r="E109" s="41"/>
      <c r="F109" s="41"/>
      <c r="G109" s="41"/>
      <c r="H109" s="41"/>
      <c r="I109" s="41"/>
      <c r="J109" s="41"/>
      <c r="K109" s="41"/>
      <c r="L109" s="28"/>
    </row>
    <row r="113" spans="2:12" s="1" customFormat="1" ht="6.95" customHeight="1" x14ac:dyDescent="0.2">
      <c r="B113" s="42"/>
      <c r="C113" s="43"/>
      <c r="D113" s="43"/>
      <c r="E113" s="43"/>
      <c r="F113" s="43"/>
      <c r="G113" s="43"/>
      <c r="H113" s="43"/>
      <c r="I113" s="43"/>
      <c r="J113" s="43"/>
      <c r="K113" s="43"/>
      <c r="L113" s="28"/>
    </row>
    <row r="114" spans="2:12" s="1" customFormat="1" ht="24.95" customHeight="1" x14ac:dyDescent="0.2">
      <c r="B114" s="28"/>
      <c r="C114" s="20" t="s">
        <v>142</v>
      </c>
      <c r="L114" s="28"/>
    </row>
    <row r="115" spans="2:12" s="1" customFormat="1" ht="6.95" customHeight="1" x14ac:dyDescent="0.2">
      <c r="B115" s="28"/>
      <c r="L115" s="28"/>
    </row>
    <row r="116" spans="2:12" s="1" customFormat="1" ht="12" customHeight="1" x14ac:dyDescent="0.2">
      <c r="B116" s="28"/>
      <c r="C116" s="25" t="s">
        <v>14</v>
      </c>
      <c r="L116" s="28"/>
    </row>
    <row r="117" spans="2:12" s="1" customFormat="1" ht="16.5" customHeight="1" x14ac:dyDescent="0.2">
      <c r="B117" s="28"/>
      <c r="E117" s="340" t="str">
        <f>E7</f>
        <v>NOVÝ ZDROJ KYSLÍKU</v>
      </c>
      <c r="F117" s="341"/>
      <c r="G117" s="341"/>
      <c r="H117" s="341"/>
      <c r="L117" s="28"/>
    </row>
    <row r="118" spans="2:12" ht="12" customHeight="1" x14ac:dyDescent="0.2">
      <c r="B118" s="19"/>
      <c r="C118" s="25" t="s">
        <v>124</v>
      </c>
      <c r="L118" s="19"/>
    </row>
    <row r="119" spans="2:12" ht="16.5" customHeight="1" x14ac:dyDescent="0.2">
      <c r="B119" s="19"/>
      <c r="E119" s="340" t="s">
        <v>125</v>
      </c>
      <c r="F119" s="301"/>
      <c r="G119" s="301"/>
      <c r="H119" s="301"/>
      <c r="L119" s="19"/>
    </row>
    <row r="120" spans="2:12" ht="12" customHeight="1" x14ac:dyDescent="0.2">
      <c r="B120" s="19"/>
      <c r="C120" s="25" t="s">
        <v>126</v>
      </c>
      <c r="L120" s="19"/>
    </row>
    <row r="121" spans="2:12" s="1" customFormat="1" ht="16.5" customHeight="1" x14ac:dyDescent="0.2">
      <c r="B121" s="28"/>
      <c r="E121" s="325" t="s">
        <v>853</v>
      </c>
      <c r="F121" s="339"/>
      <c r="G121" s="339"/>
      <c r="H121" s="339"/>
      <c r="L121" s="28"/>
    </row>
    <row r="122" spans="2:12" s="1" customFormat="1" ht="12" customHeight="1" x14ac:dyDescent="0.2">
      <c r="B122" s="28"/>
      <c r="C122" s="25" t="s">
        <v>128</v>
      </c>
      <c r="L122" s="28"/>
    </row>
    <row r="123" spans="2:12" s="1" customFormat="1" ht="16.5" customHeight="1" x14ac:dyDescent="0.2">
      <c r="B123" s="28"/>
      <c r="E123" s="326" t="str">
        <f>E13</f>
        <v>D.1.4.7 - MaR</v>
      </c>
      <c r="F123" s="339"/>
      <c r="G123" s="339"/>
      <c r="H123" s="339"/>
      <c r="L123" s="28"/>
    </row>
    <row r="124" spans="2:12" s="1" customFormat="1" ht="6.95" customHeight="1" x14ac:dyDescent="0.2">
      <c r="B124" s="28"/>
      <c r="L124" s="28"/>
    </row>
    <row r="125" spans="2:12" s="1" customFormat="1" ht="12" customHeight="1" x14ac:dyDescent="0.2">
      <c r="B125" s="28"/>
      <c r="C125" s="25" t="s">
        <v>18</v>
      </c>
      <c r="F125" s="23" t="str">
        <f>F16</f>
        <v xml:space="preserve"> </v>
      </c>
      <c r="I125" s="25" t="s">
        <v>20</v>
      </c>
      <c r="J125" s="48" t="str">
        <f>IF(J16="","",J16)</f>
        <v>14. 6. 2023</v>
      </c>
      <c r="L125" s="28"/>
    </row>
    <row r="126" spans="2:12" s="1" customFormat="1" ht="6.95" customHeight="1" x14ac:dyDescent="0.2">
      <c r="B126" s="28"/>
      <c r="L126" s="28"/>
    </row>
    <row r="127" spans="2:12" s="1" customFormat="1" ht="15.2" customHeight="1" x14ac:dyDescent="0.2">
      <c r="B127" s="28"/>
      <c r="C127" s="25" t="s">
        <v>22</v>
      </c>
      <c r="F127" s="23" t="str">
        <f>E19</f>
        <v>KRÁLOVÉHRADECKÝ KRAJ</v>
      </c>
      <c r="I127" s="25" t="s">
        <v>28</v>
      </c>
      <c r="J127" s="26" t="str">
        <f>E25</f>
        <v>KANIA a.s.</v>
      </c>
      <c r="L127" s="28"/>
    </row>
    <row r="128" spans="2:12" s="1" customFormat="1" ht="15.2" customHeight="1" x14ac:dyDescent="0.2">
      <c r="B128" s="28"/>
      <c r="C128" s="25" t="s">
        <v>26</v>
      </c>
      <c r="F128" s="23" t="str">
        <f>IF(E22="","",E22)</f>
        <v>Na základě výběrového řízení</v>
      </c>
      <c r="I128" s="25" t="s">
        <v>31</v>
      </c>
      <c r="J128" s="26" t="str">
        <f>E28</f>
        <v xml:space="preserve"> </v>
      </c>
      <c r="L128" s="28"/>
    </row>
    <row r="129" spans="2:65" s="1" customFormat="1" ht="10.35" customHeight="1" x14ac:dyDescent="0.2">
      <c r="B129" s="28"/>
      <c r="L129" s="28"/>
    </row>
    <row r="130" spans="2:65" s="10" customFormat="1" ht="29.25" customHeight="1" x14ac:dyDescent="0.2">
      <c r="B130" s="112"/>
      <c r="C130" s="113" t="s">
        <v>143</v>
      </c>
      <c r="D130" s="114" t="s">
        <v>59</v>
      </c>
      <c r="E130" s="114" t="s">
        <v>55</v>
      </c>
      <c r="F130" s="114" t="s">
        <v>56</v>
      </c>
      <c r="G130" s="114" t="s">
        <v>144</v>
      </c>
      <c r="H130" s="114" t="s">
        <v>145</v>
      </c>
      <c r="I130" s="114" t="s">
        <v>146</v>
      </c>
      <c r="J130" s="114" t="s">
        <v>133</v>
      </c>
      <c r="K130" s="115" t="s">
        <v>147</v>
      </c>
      <c r="L130" s="112"/>
      <c r="M130" s="55" t="s">
        <v>1</v>
      </c>
      <c r="N130" s="56" t="s">
        <v>38</v>
      </c>
      <c r="O130" s="56" t="s">
        <v>148</v>
      </c>
      <c r="P130" s="56" t="s">
        <v>149</v>
      </c>
      <c r="Q130" s="56" t="s">
        <v>150</v>
      </c>
      <c r="R130" s="56" t="s">
        <v>151</v>
      </c>
      <c r="S130" s="56" t="s">
        <v>152</v>
      </c>
      <c r="T130" s="57" t="s">
        <v>153</v>
      </c>
    </row>
    <row r="131" spans="2:65" s="1" customFormat="1" ht="22.9" customHeight="1" x14ac:dyDescent="0.25">
      <c r="B131" s="28"/>
      <c r="C131" s="60" t="s">
        <v>154</v>
      </c>
      <c r="J131" s="116">
        <f>BK131</f>
        <v>0</v>
      </c>
      <c r="L131" s="28"/>
      <c r="M131" s="58"/>
      <c r="N131" s="49"/>
      <c r="O131" s="49"/>
      <c r="P131" s="117">
        <f>P132+P139+P144+P153+P155+P164+P169</f>
        <v>0</v>
      </c>
      <c r="Q131" s="49"/>
      <c r="R131" s="117">
        <f>R132+R139+R144+R153+R155+R164+R169</f>
        <v>0</v>
      </c>
      <c r="S131" s="49"/>
      <c r="T131" s="118">
        <f>T132+T139+T144+T153+T155+T164+T169</f>
        <v>0</v>
      </c>
      <c r="AT131" s="16" t="s">
        <v>73</v>
      </c>
      <c r="AU131" s="16" t="s">
        <v>135</v>
      </c>
      <c r="BK131" s="119">
        <f>BK132+BK139+BK144+BK153+BK155+BK164+BK169</f>
        <v>0</v>
      </c>
    </row>
    <row r="132" spans="2:65" s="11" customFormat="1" ht="25.9" customHeight="1" x14ac:dyDescent="0.2">
      <c r="B132" s="120"/>
      <c r="D132" s="121" t="s">
        <v>73</v>
      </c>
      <c r="E132" s="122" t="s">
        <v>1049</v>
      </c>
      <c r="F132" s="122" t="s">
        <v>1058</v>
      </c>
      <c r="J132" s="123">
        <f>BK132</f>
        <v>0</v>
      </c>
      <c r="L132" s="120"/>
      <c r="M132" s="124"/>
      <c r="P132" s="125">
        <f>SUM(P133:P138)</f>
        <v>0</v>
      </c>
      <c r="R132" s="125">
        <f>SUM(R133:R138)</f>
        <v>0</v>
      </c>
      <c r="T132" s="126">
        <f>SUM(T133:T138)</f>
        <v>0</v>
      </c>
      <c r="AR132" s="121" t="s">
        <v>81</v>
      </c>
      <c r="AT132" s="127" t="s">
        <v>73</v>
      </c>
      <c r="AU132" s="127" t="s">
        <v>74</v>
      </c>
      <c r="AY132" s="121" t="s">
        <v>157</v>
      </c>
      <c r="BK132" s="128">
        <f>SUM(BK133:BK138)</f>
        <v>0</v>
      </c>
    </row>
    <row r="133" spans="2:65" s="1" customFormat="1" ht="16.5" customHeight="1" x14ac:dyDescent="0.2">
      <c r="B133" s="131"/>
      <c r="C133" s="132" t="s">
        <v>81</v>
      </c>
      <c r="D133" s="132" t="s">
        <v>160</v>
      </c>
      <c r="E133" s="133" t="s">
        <v>1051</v>
      </c>
      <c r="F133" s="134" t="s">
        <v>1288</v>
      </c>
      <c r="G133" s="135" t="s">
        <v>799</v>
      </c>
      <c r="H133" s="136">
        <v>1</v>
      </c>
      <c r="I133" s="137"/>
      <c r="J133" s="137">
        <f t="shared" ref="J133:J138" si="0">ROUND(I133*H133,2)</f>
        <v>0</v>
      </c>
      <c r="K133" s="134" t="s">
        <v>164</v>
      </c>
      <c r="L133" s="28"/>
      <c r="M133" s="138" t="s">
        <v>1</v>
      </c>
      <c r="N133" s="139" t="s">
        <v>39</v>
      </c>
      <c r="O133" s="140">
        <v>0</v>
      </c>
      <c r="P133" s="140">
        <f t="shared" ref="P133:P138" si="1">O133*H133</f>
        <v>0</v>
      </c>
      <c r="Q133" s="140">
        <v>0</v>
      </c>
      <c r="R133" s="140">
        <f t="shared" ref="R133:R138" si="2">Q133*H133</f>
        <v>0</v>
      </c>
      <c r="S133" s="140">
        <v>0</v>
      </c>
      <c r="T133" s="141">
        <f t="shared" ref="T133:T138" si="3">S133*H133</f>
        <v>0</v>
      </c>
      <c r="W133" s="143"/>
      <c r="AR133" s="142" t="s">
        <v>165</v>
      </c>
      <c r="AT133" s="142" t="s">
        <v>160</v>
      </c>
      <c r="AU133" s="142" t="s">
        <v>81</v>
      </c>
      <c r="AY133" s="16" t="s">
        <v>157</v>
      </c>
      <c r="BE133" s="143">
        <f t="shared" ref="BE133:BE138" si="4">IF(N133="základní",J133,0)</f>
        <v>0</v>
      </c>
      <c r="BF133" s="143">
        <f t="shared" ref="BF133:BF138" si="5">IF(N133="snížená",J133,0)</f>
        <v>0</v>
      </c>
      <c r="BG133" s="143">
        <f t="shared" ref="BG133:BG138" si="6">IF(N133="zákl. přenesená",J133,0)</f>
        <v>0</v>
      </c>
      <c r="BH133" s="143">
        <f t="shared" ref="BH133:BH138" si="7">IF(N133="sníž. přenesená",J133,0)</f>
        <v>0</v>
      </c>
      <c r="BI133" s="143">
        <f t="shared" ref="BI133:BI138" si="8">IF(N133="nulová",J133,0)</f>
        <v>0</v>
      </c>
      <c r="BJ133" s="16" t="s">
        <v>81</v>
      </c>
      <c r="BK133" s="143">
        <f t="shared" ref="BK133:BK138" si="9">ROUND(I133*H133,2)</f>
        <v>0</v>
      </c>
      <c r="BL133" s="16" t="s">
        <v>165</v>
      </c>
      <c r="BM133" s="142" t="s">
        <v>83</v>
      </c>
    </row>
    <row r="134" spans="2:65" s="1" customFormat="1" ht="16.5" customHeight="1" x14ac:dyDescent="0.2">
      <c r="B134" s="131"/>
      <c r="C134" s="132" t="s">
        <v>83</v>
      </c>
      <c r="D134" s="132" t="s">
        <v>160</v>
      </c>
      <c r="E134" s="133" t="s">
        <v>1053</v>
      </c>
      <c r="F134" s="134" t="s">
        <v>1289</v>
      </c>
      <c r="G134" s="135" t="s">
        <v>799</v>
      </c>
      <c r="H134" s="136">
        <v>2</v>
      </c>
      <c r="I134" s="137"/>
      <c r="J134" s="137">
        <f t="shared" si="0"/>
        <v>0</v>
      </c>
      <c r="K134" s="134" t="s">
        <v>164</v>
      </c>
      <c r="L134" s="28"/>
      <c r="M134" s="138" t="s">
        <v>1</v>
      </c>
      <c r="N134" s="139" t="s">
        <v>39</v>
      </c>
      <c r="O134" s="140">
        <v>0</v>
      </c>
      <c r="P134" s="140">
        <f t="shared" si="1"/>
        <v>0</v>
      </c>
      <c r="Q134" s="140">
        <v>0</v>
      </c>
      <c r="R134" s="140">
        <f t="shared" si="2"/>
        <v>0</v>
      </c>
      <c r="S134" s="140">
        <v>0</v>
      </c>
      <c r="T134" s="141">
        <f t="shared" si="3"/>
        <v>0</v>
      </c>
      <c r="W134" s="143"/>
      <c r="AR134" s="142" t="s">
        <v>165</v>
      </c>
      <c r="AT134" s="142" t="s">
        <v>160</v>
      </c>
      <c r="AU134" s="142" t="s">
        <v>81</v>
      </c>
      <c r="AY134" s="16" t="s">
        <v>157</v>
      </c>
      <c r="BE134" s="143">
        <f t="shared" si="4"/>
        <v>0</v>
      </c>
      <c r="BF134" s="143">
        <f t="shared" si="5"/>
        <v>0</v>
      </c>
      <c r="BG134" s="143">
        <f t="shared" si="6"/>
        <v>0</v>
      </c>
      <c r="BH134" s="143">
        <f t="shared" si="7"/>
        <v>0</v>
      </c>
      <c r="BI134" s="143">
        <f t="shared" si="8"/>
        <v>0</v>
      </c>
      <c r="BJ134" s="16" t="s">
        <v>81</v>
      </c>
      <c r="BK134" s="143">
        <f t="shared" si="9"/>
        <v>0</v>
      </c>
      <c r="BL134" s="16" t="s">
        <v>165</v>
      </c>
      <c r="BM134" s="142" t="s">
        <v>165</v>
      </c>
    </row>
    <row r="135" spans="2:65" s="1" customFormat="1" ht="16.5" customHeight="1" x14ac:dyDescent="0.2">
      <c r="B135" s="131"/>
      <c r="C135" s="132" t="s">
        <v>90</v>
      </c>
      <c r="D135" s="132" t="s">
        <v>160</v>
      </c>
      <c r="E135" s="133" t="s">
        <v>1055</v>
      </c>
      <c r="F135" s="134" t="s">
        <v>1290</v>
      </c>
      <c r="G135" s="135" t="s">
        <v>799</v>
      </c>
      <c r="H135" s="136">
        <v>4</v>
      </c>
      <c r="I135" s="137"/>
      <c r="J135" s="137">
        <f t="shared" si="0"/>
        <v>0</v>
      </c>
      <c r="K135" s="134" t="s">
        <v>164</v>
      </c>
      <c r="L135" s="28"/>
      <c r="M135" s="138" t="s">
        <v>1</v>
      </c>
      <c r="N135" s="139" t="s">
        <v>39</v>
      </c>
      <c r="O135" s="140">
        <v>0</v>
      </c>
      <c r="P135" s="140">
        <f t="shared" si="1"/>
        <v>0</v>
      </c>
      <c r="Q135" s="140">
        <v>0</v>
      </c>
      <c r="R135" s="140">
        <f t="shared" si="2"/>
        <v>0</v>
      </c>
      <c r="S135" s="140">
        <v>0</v>
      </c>
      <c r="T135" s="141">
        <f t="shared" si="3"/>
        <v>0</v>
      </c>
      <c r="W135" s="143"/>
      <c r="AR135" s="142" t="s">
        <v>165</v>
      </c>
      <c r="AT135" s="142" t="s">
        <v>160</v>
      </c>
      <c r="AU135" s="142" t="s">
        <v>81</v>
      </c>
      <c r="AY135" s="16" t="s">
        <v>157</v>
      </c>
      <c r="BE135" s="143">
        <f t="shared" si="4"/>
        <v>0</v>
      </c>
      <c r="BF135" s="143">
        <f t="shared" si="5"/>
        <v>0</v>
      </c>
      <c r="BG135" s="143">
        <f t="shared" si="6"/>
        <v>0</v>
      </c>
      <c r="BH135" s="143">
        <f t="shared" si="7"/>
        <v>0</v>
      </c>
      <c r="BI135" s="143">
        <f t="shared" si="8"/>
        <v>0</v>
      </c>
      <c r="BJ135" s="16" t="s">
        <v>81</v>
      </c>
      <c r="BK135" s="143">
        <f t="shared" si="9"/>
        <v>0</v>
      </c>
      <c r="BL135" s="16" t="s">
        <v>165</v>
      </c>
      <c r="BM135" s="142" t="s">
        <v>194</v>
      </c>
    </row>
    <row r="136" spans="2:65" s="1" customFormat="1" ht="16.5" customHeight="1" x14ac:dyDescent="0.2">
      <c r="B136" s="131"/>
      <c r="C136" s="132" t="s">
        <v>165</v>
      </c>
      <c r="D136" s="132" t="s">
        <v>160</v>
      </c>
      <c r="E136" s="133" t="s">
        <v>1059</v>
      </c>
      <c r="F136" s="134" t="s">
        <v>1291</v>
      </c>
      <c r="G136" s="135" t="s">
        <v>799</v>
      </c>
      <c r="H136" s="136">
        <v>2</v>
      </c>
      <c r="I136" s="137"/>
      <c r="J136" s="137">
        <f t="shared" si="0"/>
        <v>0</v>
      </c>
      <c r="K136" s="134" t="s">
        <v>164</v>
      </c>
      <c r="L136" s="28"/>
      <c r="M136" s="138" t="s">
        <v>1</v>
      </c>
      <c r="N136" s="139" t="s">
        <v>39</v>
      </c>
      <c r="O136" s="140">
        <v>0</v>
      </c>
      <c r="P136" s="140">
        <f t="shared" si="1"/>
        <v>0</v>
      </c>
      <c r="Q136" s="140">
        <v>0</v>
      </c>
      <c r="R136" s="140">
        <f t="shared" si="2"/>
        <v>0</v>
      </c>
      <c r="S136" s="140">
        <v>0</v>
      </c>
      <c r="T136" s="141">
        <f t="shared" si="3"/>
        <v>0</v>
      </c>
      <c r="W136" s="143"/>
      <c r="AR136" s="142" t="s">
        <v>165</v>
      </c>
      <c r="AT136" s="142" t="s">
        <v>160</v>
      </c>
      <c r="AU136" s="142" t="s">
        <v>81</v>
      </c>
      <c r="AY136" s="16" t="s">
        <v>157</v>
      </c>
      <c r="BE136" s="143">
        <f t="shared" si="4"/>
        <v>0</v>
      </c>
      <c r="BF136" s="143">
        <f t="shared" si="5"/>
        <v>0</v>
      </c>
      <c r="BG136" s="143">
        <f t="shared" si="6"/>
        <v>0</v>
      </c>
      <c r="BH136" s="143">
        <f t="shared" si="7"/>
        <v>0</v>
      </c>
      <c r="BI136" s="143">
        <f t="shared" si="8"/>
        <v>0</v>
      </c>
      <c r="BJ136" s="16" t="s">
        <v>81</v>
      </c>
      <c r="BK136" s="143">
        <f t="shared" si="9"/>
        <v>0</v>
      </c>
      <c r="BL136" s="16" t="s">
        <v>165</v>
      </c>
      <c r="BM136" s="142" t="s">
        <v>158</v>
      </c>
    </row>
    <row r="137" spans="2:65" s="1" customFormat="1" ht="16.5" customHeight="1" x14ac:dyDescent="0.2">
      <c r="B137" s="131"/>
      <c r="C137" s="132" t="s">
        <v>186</v>
      </c>
      <c r="D137" s="132" t="s">
        <v>160</v>
      </c>
      <c r="E137" s="133" t="s">
        <v>1061</v>
      </c>
      <c r="F137" s="134" t="s">
        <v>1292</v>
      </c>
      <c r="G137" s="135" t="s">
        <v>799</v>
      </c>
      <c r="H137" s="136">
        <v>1</v>
      </c>
      <c r="I137" s="137"/>
      <c r="J137" s="137">
        <f t="shared" si="0"/>
        <v>0</v>
      </c>
      <c r="K137" s="134" t="s">
        <v>164</v>
      </c>
      <c r="L137" s="28"/>
      <c r="M137" s="138" t="s">
        <v>1</v>
      </c>
      <c r="N137" s="139" t="s">
        <v>39</v>
      </c>
      <c r="O137" s="140">
        <v>0</v>
      </c>
      <c r="P137" s="140">
        <f t="shared" si="1"/>
        <v>0</v>
      </c>
      <c r="Q137" s="140">
        <v>0</v>
      </c>
      <c r="R137" s="140">
        <f t="shared" si="2"/>
        <v>0</v>
      </c>
      <c r="S137" s="140">
        <v>0</v>
      </c>
      <c r="T137" s="141">
        <f t="shared" si="3"/>
        <v>0</v>
      </c>
      <c r="W137" s="143"/>
      <c r="AR137" s="142" t="s">
        <v>165</v>
      </c>
      <c r="AT137" s="142" t="s">
        <v>160</v>
      </c>
      <c r="AU137" s="142" t="s">
        <v>81</v>
      </c>
      <c r="AY137" s="16" t="s">
        <v>157</v>
      </c>
      <c r="BE137" s="143">
        <f t="shared" si="4"/>
        <v>0</v>
      </c>
      <c r="BF137" s="143">
        <f t="shared" si="5"/>
        <v>0</v>
      </c>
      <c r="BG137" s="143">
        <f t="shared" si="6"/>
        <v>0</v>
      </c>
      <c r="BH137" s="143">
        <f t="shared" si="7"/>
        <v>0</v>
      </c>
      <c r="BI137" s="143">
        <f t="shared" si="8"/>
        <v>0</v>
      </c>
      <c r="BJ137" s="16" t="s">
        <v>81</v>
      </c>
      <c r="BK137" s="143">
        <f t="shared" si="9"/>
        <v>0</v>
      </c>
      <c r="BL137" s="16" t="s">
        <v>165</v>
      </c>
      <c r="BM137" s="142" t="s">
        <v>211</v>
      </c>
    </row>
    <row r="138" spans="2:65" s="1" customFormat="1" ht="16.5" customHeight="1" x14ac:dyDescent="0.2">
      <c r="B138" s="131"/>
      <c r="C138" s="132" t="s">
        <v>194</v>
      </c>
      <c r="D138" s="132" t="s">
        <v>160</v>
      </c>
      <c r="E138" s="133" t="s">
        <v>1063</v>
      </c>
      <c r="F138" s="134" t="s">
        <v>1293</v>
      </c>
      <c r="G138" s="135" t="s">
        <v>799</v>
      </c>
      <c r="H138" s="136">
        <v>1</v>
      </c>
      <c r="I138" s="137"/>
      <c r="J138" s="137">
        <f t="shared" si="0"/>
        <v>0</v>
      </c>
      <c r="K138" s="134" t="s">
        <v>164</v>
      </c>
      <c r="L138" s="28"/>
      <c r="M138" s="138" t="s">
        <v>1</v>
      </c>
      <c r="N138" s="139" t="s">
        <v>39</v>
      </c>
      <c r="O138" s="140">
        <v>0</v>
      </c>
      <c r="P138" s="140">
        <f t="shared" si="1"/>
        <v>0</v>
      </c>
      <c r="Q138" s="140">
        <v>0</v>
      </c>
      <c r="R138" s="140">
        <f t="shared" si="2"/>
        <v>0</v>
      </c>
      <c r="S138" s="140">
        <v>0</v>
      </c>
      <c r="T138" s="141">
        <f t="shared" si="3"/>
        <v>0</v>
      </c>
      <c r="W138" s="143"/>
      <c r="AR138" s="142" t="s">
        <v>165</v>
      </c>
      <c r="AT138" s="142" t="s">
        <v>160</v>
      </c>
      <c r="AU138" s="142" t="s">
        <v>81</v>
      </c>
      <c r="AY138" s="16" t="s">
        <v>157</v>
      </c>
      <c r="BE138" s="143">
        <f t="shared" si="4"/>
        <v>0</v>
      </c>
      <c r="BF138" s="143">
        <f t="shared" si="5"/>
        <v>0</v>
      </c>
      <c r="BG138" s="143">
        <f t="shared" si="6"/>
        <v>0</v>
      </c>
      <c r="BH138" s="143">
        <f t="shared" si="7"/>
        <v>0</v>
      </c>
      <c r="BI138" s="143">
        <f t="shared" si="8"/>
        <v>0</v>
      </c>
      <c r="BJ138" s="16" t="s">
        <v>81</v>
      </c>
      <c r="BK138" s="143">
        <f t="shared" si="9"/>
        <v>0</v>
      </c>
      <c r="BL138" s="16" t="s">
        <v>165</v>
      </c>
      <c r="BM138" s="142" t="s">
        <v>226</v>
      </c>
    </row>
    <row r="139" spans="2:65" s="11" customFormat="1" ht="25.9" customHeight="1" x14ac:dyDescent="0.2">
      <c r="B139" s="120"/>
      <c r="D139" s="121" t="s">
        <v>73</v>
      </c>
      <c r="E139" s="122" t="s">
        <v>1057</v>
      </c>
      <c r="F139" s="122" t="s">
        <v>1066</v>
      </c>
      <c r="J139" s="123">
        <f>BK139</f>
        <v>0</v>
      </c>
      <c r="L139" s="120"/>
      <c r="M139" s="124"/>
      <c r="P139" s="125">
        <f>SUM(P140:P143)</f>
        <v>0</v>
      </c>
      <c r="R139" s="125">
        <f>SUM(R140:R143)</f>
        <v>0</v>
      </c>
      <c r="T139" s="126">
        <f>SUM(T140:T143)</f>
        <v>0</v>
      </c>
      <c r="AR139" s="121" t="s">
        <v>81</v>
      </c>
      <c r="AT139" s="127" t="s">
        <v>73</v>
      </c>
      <c r="AU139" s="127" t="s">
        <v>74</v>
      </c>
      <c r="AY139" s="121" t="s">
        <v>157</v>
      </c>
      <c r="BK139" s="128">
        <f>SUM(BK140:BK143)</f>
        <v>0</v>
      </c>
    </row>
    <row r="140" spans="2:65" s="1" customFormat="1" ht="24.2" customHeight="1" x14ac:dyDescent="0.2">
      <c r="B140" s="131"/>
      <c r="C140" s="132" t="s">
        <v>199</v>
      </c>
      <c r="D140" s="132" t="s">
        <v>160</v>
      </c>
      <c r="E140" s="133" t="s">
        <v>1067</v>
      </c>
      <c r="F140" s="134" t="s">
        <v>1294</v>
      </c>
      <c r="G140" s="135" t="s">
        <v>222</v>
      </c>
      <c r="H140" s="136">
        <v>20</v>
      </c>
      <c r="I140" s="137"/>
      <c r="J140" s="137">
        <f>ROUND(I140*H140,2)</f>
        <v>0</v>
      </c>
      <c r="K140" s="134" t="s">
        <v>164</v>
      </c>
      <c r="L140" s="28"/>
      <c r="M140" s="138" t="s">
        <v>1</v>
      </c>
      <c r="N140" s="139" t="s">
        <v>39</v>
      </c>
      <c r="O140" s="140">
        <v>0</v>
      </c>
      <c r="P140" s="140">
        <f>O140*H140</f>
        <v>0</v>
      </c>
      <c r="Q140" s="140">
        <v>0</v>
      </c>
      <c r="R140" s="140">
        <f>Q140*H140</f>
        <v>0</v>
      </c>
      <c r="S140" s="140">
        <v>0</v>
      </c>
      <c r="T140" s="141">
        <f>S140*H140</f>
        <v>0</v>
      </c>
      <c r="AR140" s="142" t="s">
        <v>165</v>
      </c>
      <c r="AT140" s="142" t="s">
        <v>160</v>
      </c>
      <c r="AU140" s="142" t="s">
        <v>81</v>
      </c>
      <c r="AY140" s="16" t="s">
        <v>157</v>
      </c>
      <c r="BE140" s="143">
        <f>IF(N140="základní",J140,0)</f>
        <v>0</v>
      </c>
      <c r="BF140" s="143">
        <f>IF(N140="snížená",J140,0)</f>
        <v>0</v>
      </c>
      <c r="BG140" s="143">
        <f>IF(N140="zákl. přenesená",J140,0)</f>
        <v>0</v>
      </c>
      <c r="BH140" s="143">
        <f>IF(N140="sníž. přenesená",J140,0)</f>
        <v>0</v>
      </c>
      <c r="BI140" s="143">
        <f>IF(N140="nulová",J140,0)</f>
        <v>0</v>
      </c>
      <c r="BJ140" s="16" t="s">
        <v>81</v>
      </c>
      <c r="BK140" s="143">
        <f>ROUND(I140*H140,2)</f>
        <v>0</v>
      </c>
      <c r="BL140" s="16" t="s">
        <v>165</v>
      </c>
      <c r="BM140" s="142" t="s">
        <v>307</v>
      </c>
    </row>
    <row r="141" spans="2:65" s="1" customFormat="1" ht="16.5" customHeight="1" x14ac:dyDescent="0.2">
      <c r="B141" s="131"/>
      <c r="C141" s="132" t="s">
        <v>158</v>
      </c>
      <c r="D141" s="132" t="s">
        <v>160</v>
      </c>
      <c r="E141" s="133" t="s">
        <v>1069</v>
      </c>
      <c r="F141" s="134" t="s">
        <v>1074</v>
      </c>
      <c r="G141" s="135" t="s">
        <v>222</v>
      </c>
      <c r="H141" s="136">
        <v>14</v>
      </c>
      <c r="I141" s="137"/>
      <c r="J141" s="137">
        <f>ROUND(I141*H141,2)</f>
        <v>0</v>
      </c>
      <c r="K141" s="134" t="s">
        <v>164</v>
      </c>
      <c r="L141" s="28"/>
      <c r="M141" s="138" t="s">
        <v>1</v>
      </c>
      <c r="N141" s="139" t="s">
        <v>39</v>
      </c>
      <c r="O141" s="140">
        <v>0</v>
      </c>
      <c r="P141" s="140">
        <f>O141*H141</f>
        <v>0</v>
      </c>
      <c r="Q141" s="140">
        <v>0</v>
      </c>
      <c r="R141" s="140">
        <f>Q141*H141</f>
        <v>0</v>
      </c>
      <c r="S141" s="140">
        <v>0</v>
      </c>
      <c r="T141" s="141">
        <f>S141*H141</f>
        <v>0</v>
      </c>
      <c r="AR141" s="142" t="s">
        <v>165</v>
      </c>
      <c r="AT141" s="142" t="s">
        <v>160</v>
      </c>
      <c r="AU141" s="142" t="s">
        <v>81</v>
      </c>
      <c r="AY141" s="16" t="s">
        <v>157</v>
      </c>
      <c r="BE141" s="143">
        <f>IF(N141="základní",J141,0)</f>
        <v>0</v>
      </c>
      <c r="BF141" s="143">
        <f>IF(N141="snížená",J141,0)</f>
        <v>0</v>
      </c>
      <c r="BG141" s="143">
        <f>IF(N141="zákl. přenesená",J141,0)</f>
        <v>0</v>
      </c>
      <c r="BH141" s="143">
        <f>IF(N141="sníž. přenesená",J141,0)</f>
        <v>0</v>
      </c>
      <c r="BI141" s="143">
        <f>IF(N141="nulová",J141,0)</f>
        <v>0</v>
      </c>
      <c r="BJ141" s="16" t="s">
        <v>81</v>
      </c>
      <c r="BK141" s="143">
        <f>ROUND(I141*H141,2)</f>
        <v>0</v>
      </c>
      <c r="BL141" s="16" t="s">
        <v>165</v>
      </c>
      <c r="BM141" s="142" t="s">
        <v>223</v>
      </c>
    </row>
    <row r="142" spans="2:65" s="1" customFormat="1" ht="16.5" customHeight="1" x14ac:dyDescent="0.2">
      <c r="B142" s="131"/>
      <c r="C142" s="132" t="s">
        <v>174</v>
      </c>
      <c r="D142" s="132" t="s">
        <v>160</v>
      </c>
      <c r="E142" s="133" t="s">
        <v>1071</v>
      </c>
      <c r="F142" s="134" t="s">
        <v>1076</v>
      </c>
      <c r="G142" s="135" t="s">
        <v>222</v>
      </c>
      <c r="H142" s="136">
        <v>20</v>
      </c>
      <c r="I142" s="137"/>
      <c r="J142" s="137">
        <f>ROUND(I142*H142,2)</f>
        <v>0</v>
      </c>
      <c r="K142" s="134" t="s">
        <v>164</v>
      </c>
      <c r="L142" s="28"/>
      <c r="M142" s="138" t="s">
        <v>1</v>
      </c>
      <c r="N142" s="139" t="s">
        <v>39</v>
      </c>
      <c r="O142" s="140">
        <v>0</v>
      </c>
      <c r="P142" s="140">
        <f>O142*H142</f>
        <v>0</v>
      </c>
      <c r="Q142" s="140">
        <v>0</v>
      </c>
      <c r="R142" s="140">
        <f>Q142*H142</f>
        <v>0</v>
      </c>
      <c r="S142" s="140">
        <v>0</v>
      </c>
      <c r="T142" s="141">
        <f>S142*H142</f>
        <v>0</v>
      </c>
      <c r="AR142" s="142" t="s">
        <v>165</v>
      </c>
      <c r="AT142" s="142" t="s">
        <v>160</v>
      </c>
      <c r="AU142" s="142" t="s">
        <v>81</v>
      </c>
      <c r="AY142" s="16" t="s">
        <v>157</v>
      </c>
      <c r="BE142" s="143">
        <f>IF(N142="základní",J142,0)</f>
        <v>0</v>
      </c>
      <c r="BF142" s="143">
        <f>IF(N142="snížená",J142,0)</f>
        <v>0</v>
      </c>
      <c r="BG142" s="143">
        <f>IF(N142="zákl. přenesená",J142,0)</f>
        <v>0</v>
      </c>
      <c r="BH142" s="143">
        <f>IF(N142="sníž. přenesená",J142,0)</f>
        <v>0</v>
      </c>
      <c r="BI142" s="143">
        <f>IF(N142="nulová",J142,0)</f>
        <v>0</v>
      </c>
      <c r="BJ142" s="16" t="s">
        <v>81</v>
      </c>
      <c r="BK142" s="143">
        <f>ROUND(I142*H142,2)</f>
        <v>0</v>
      </c>
      <c r="BL142" s="16" t="s">
        <v>165</v>
      </c>
      <c r="BM142" s="142" t="s">
        <v>328</v>
      </c>
    </row>
    <row r="143" spans="2:65" s="1" customFormat="1" ht="16.5" customHeight="1" x14ac:dyDescent="0.2">
      <c r="B143" s="131"/>
      <c r="C143" s="132" t="s">
        <v>211</v>
      </c>
      <c r="D143" s="132" t="s">
        <v>160</v>
      </c>
      <c r="E143" s="133" t="s">
        <v>1073</v>
      </c>
      <c r="F143" s="134" t="s">
        <v>1078</v>
      </c>
      <c r="G143" s="135" t="s">
        <v>222</v>
      </c>
      <c r="H143" s="136">
        <v>10</v>
      </c>
      <c r="I143" s="137"/>
      <c r="J143" s="137">
        <f>ROUND(I143*H143,2)</f>
        <v>0</v>
      </c>
      <c r="K143" s="134" t="s">
        <v>164</v>
      </c>
      <c r="L143" s="28"/>
      <c r="M143" s="138" t="s">
        <v>1</v>
      </c>
      <c r="N143" s="139" t="s">
        <v>39</v>
      </c>
      <c r="O143" s="140">
        <v>0</v>
      </c>
      <c r="P143" s="140">
        <f>O143*H143</f>
        <v>0</v>
      </c>
      <c r="Q143" s="140">
        <v>0</v>
      </c>
      <c r="R143" s="140">
        <f>Q143*H143</f>
        <v>0</v>
      </c>
      <c r="S143" s="140">
        <v>0</v>
      </c>
      <c r="T143" s="141">
        <f>S143*H143</f>
        <v>0</v>
      </c>
      <c r="AR143" s="142" t="s">
        <v>165</v>
      </c>
      <c r="AT143" s="142" t="s">
        <v>160</v>
      </c>
      <c r="AU143" s="142" t="s">
        <v>81</v>
      </c>
      <c r="AY143" s="16" t="s">
        <v>157</v>
      </c>
      <c r="BE143" s="143">
        <f>IF(N143="základní",J143,0)</f>
        <v>0</v>
      </c>
      <c r="BF143" s="143">
        <f>IF(N143="snížená",J143,0)</f>
        <v>0</v>
      </c>
      <c r="BG143" s="143">
        <f>IF(N143="zákl. přenesená",J143,0)</f>
        <v>0</v>
      </c>
      <c r="BH143" s="143">
        <f>IF(N143="sníž. přenesená",J143,0)</f>
        <v>0</v>
      </c>
      <c r="BI143" s="143">
        <f>IF(N143="nulová",J143,0)</f>
        <v>0</v>
      </c>
      <c r="BJ143" s="16" t="s">
        <v>81</v>
      </c>
      <c r="BK143" s="143">
        <f>ROUND(I143*H143,2)</f>
        <v>0</v>
      </c>
      <c r="BL143" s="16" t="s">
        <v>165</v>
      </c>
      <c r="BM143" s="142" t="s">
        <v>338</v>
      </c>
    </row>
    <row r="144" spans="2:65" s="11" customFormat="1" ht="25.9" customHeight="1" x14ac:dyDescent="0.2">
      <c r="B144" s="120"/>
      <c r="D144" s="121" t="s">
        <v>73</v>
      </c>
      <c r="E144" s="122" t="s">
        <v>1065</v>
      </c>
      <c r="F144" s="122" t="s">
        <v>1086</v>
      </c>
      <c r="J144" s="123">
        <f>BK144</f>
        <v>0</v>
      </c>
      <c r="L144" s="120"/>
      <c r="M144" s="124"/>
      <c r="P144" s="125">
        <f>SUM(P145:P152)</f>
        <v>0</v>
      </c>
      <c r="R144" s="125">
        <f>SUM(R145:R152)</f>
        <v>0</v>
      </c>
      <c r="T144" s="126">
        <f>SUM(T145:T152)</f>
        <v>0</v>
      </c>
      <c r="AR144" s="121" t="s">
        <v>81</v>
      </c>
      <c r="AT144" s="127" t="s">
        <v>73</v>
      </c>
      <c r="AU144" s="127" t="s">
        <v>74</v>
      </c>
      <c r="AY144" s="121" t="s">
        <v>157</v>
      </c>
      <c r="BK144" s="128">
        <f>SUM(BK145:BK152)</f>
        <v>0</v>
      </c>
    </row>
    <row r="145" spans="2:65" s="1" customFormat="1" ht="16.5" customHeight="1" x14ac:dyDescent="0.2">
      <c r="B145" s="131"/>
      <c r="C145" s="132" t="s">
        <v>219</v>
      </c>
      <c r="D145" s="132" t="s">
        <v>160</v>
      </c>
      <c r="E145" s="133" t="s">
        <v>1075</v>
      </c>
      <c r="F145" s="134" t="s">
        <v>1295</v>
      </c>
      <c r="G145" s="135" t="s">
        <v>222</v>
      </c>
      <c r="H145" s="136">
        <v>5</v>
      </c>
      <c r="I145" s="137"/>
      <c r="J145" s="137">
        <f t="shared" ref="J145:J152" si="10">ROUND(I145*H145,2)</f>
        <v>0</v>
      </c>
      <c r="K145" s="134" t="s">
        <v>164</v>
      </c>
      <c r="L145" s="28"/>
      <c r="M145" s="138" t="s">
        <v>1</v>
      </c>
      <c r="N145" s="139" t="s">
        <v>39</v>
      </c>
      <c r="O145" s="140">
        <v>0</v>
      </c>
      <c r="P145" s="140">
        <f t="shared" ref="P145:P152" si="11">O145*H145</f>
        <v>0</v>
      </c>
      <c r="Q145" s="140">
        <v>0</v>
      </c>
      <c r="R145" s="140">
        <f t="shared" ref="R145:R152" si="12">Q145*H145</f>
        <v>0</v>
      </c>
      <c r="S145" s="140">
        <v>0</v>
      </c>
      <c r="T145" s="141">
        <f t="shared" ref="T145:T152" si="13">S145*H145</f>
        <v>0</v>
      </c>
      <c r="AR145" s="142" t="s">
        <v>165</v>
      </c>
      <c r="AT145" s="142" t="s">
        <v>160</v>
      </c>
      <c r="AU145" s="142" t="s">
        <v>81</v>
      </c>
      <c r="AY145" s="16" t="s">
        <v>157</v>
      </c>
      <c r="BE145" s="143">
        <f t="shared" ref="BE145:BE152" si="14">IF(N145="základní",J145,0)</f>
        <v>0</v>
      </c>
      <c r="BF145" s="143">
        <f t="shared" ref="BF145:BF152" si="15">IF(N145="snížená",J145,0)</f>
        <v>0</v>
      </c>
      <c r="BG145" s="143">
        <f t="shared" ref="BG145:BG152" si="16">IF(N145="zákl. přenesená",J145,0)</f>
        <v>0</v>
      </c>
      <c r="BH145" s="143">
        <f t="shared" ref="BH145:BH152" si="17">IF(N145="sníž. přenesená",J145,0)</f>
        <v>0</v>
      </c>
      <c r="BI145" s="143">
        <f t="shared" ref="BI145:BI152" si="18">IF(N145="nulová",J145,0)</f>
        <v>0</v>
      </c>
      <c r="BJ145" s="16" t="s">
        <v>81</v>
      </c>
      <c r="BK145" s="143">
        <f t="shared" ref="BK145:BK152" si="19">ROUND(I145*H145,2)</f>
        <v>0</v>
      </c>
      <c r="BL145" s="16" t="s">
        <v>165</v>
      </c>
      <c r="BM145" s="142" t="s">
        <v>345</v>
      </c>
    </row>
    <row r="146" spans="2:65" s="1" customFormat="1" ht="16.5" customHeight="1" x14ac:dyDescent="0.2">
      <c r="B146" s="131"/>
      <c r="C146" s="132" t="s">
        <v>226</v>
      </c>
      <c r="D146" s="132" t="s">
        <v>160</v>
      </c>
      <c r="E146" s="133" t="s">
        <v>1077</v>
      </c>
      <c r="F146" s="134" t="s">
        <v>1296</v>
      </c>
      <c r="G146" s="135" t="s">
        <v>222</v>
      </c>
      <c r="H146" s="136">
        <v>11</v>
      </c>
      <c r="I146" s="137"/>
      <c r="J146" s="137">
        <f t="shared" si="10"/>
        <v>0</v>
      </c>
      <c r="K146" s="134" t="s">
        <v>164</v>
      </c>
      <c r="L146" s="28"/>
      <c r="M146" s="138" t="s">
        <v>1</v>
      </c>
      <c r="N146" s="139" t="s">
        <v>39</v>
      </c>
      <c r="O146" s="140">
        <v>0</v>
      </c>
      <c r="P146" s="140">
        <f t="shared" si="11"/>
        <v>0</v>
      </c>
      <c r="Q146" s="140">
        <v>0</v>
      </c>
      <c r="R146" s="140">
        <f t="shared" si="12"/>
        <v>0</v>
      </c>
      <c r="S146" s="140">
        <v>0</v>
      </c>
      <c r="T146" s="141">
        <f t="shared" si="13"/>
        <v>0</v>
      </c>
      <c r="AR146" s="142" t="s">
        <v>165</v>
      </c>
      <c r="AT146" s="142" t="s">
        <v>160</v>
      </c>
      <c r="AU146" s="142" t="s">
        <v>81</v>
      </c>
      <c r="AY146" s="16" t="s">
        <v>157</v>
      </c>
      <c r="BE146" s="143">
        <f t="shared" si="14"/>
        <v>0</v>
      </c>
      <c r="BF146" s="143">
        <f t="shared" si="15"/>
        <v>0</v>
      </c>
      <c r="BG146" s="143">
        <f t="shared" si="16"/>
        <v>0</v>
      </c>
      <c r="BH146" s="143">
        <f t="shared" si="17"/>
        <v>0</v>
      </c>
      <c r="BI146" s="143">
        <f t="shared" si="18"/>
        <v>0</v>
      </c>
      <c r="BJ146" s="16" t="s">
        <v>81</v>
      </c>
      <c r="BK146" s="143">
        <f t="shared" si="19"/>
        <v>0</v>
      </c>
      <c r="BL146" s="16" t="s">
        <v>165</v>
      </c>
      <c r="BM146" s="142" t="s">
        <v>356</v>
      </c>
    </row>
    <row r="147" spans="2:65" s="1" customFormat="1" ht="16.5" customHeight="1" x14ac:dyDescent="0.2">
      <c r="B147" s="131"/>
      <c r="C147" s="132" t="s">
        <v>303</v>
      </c>
      <c r="D147" s="132" t="s">
        <v>160</v>
      </c>
      <c r="E147" s="133" t="s">
        <v>1079</v>
      </c>
      <c r="F147" s="134" t="s">
        <v>1297</v>
      </c>
      <c r="G147" s="135" t="s">
        <v>222</v>
      </c>
      <c r="H147" s="136">
        <v>19</v>
      </c>
      <c r="I147" s="137"/>
      <c r="J147" s="137">
        <f t="shared" si="10"/>
        <v>0</v>
      </c>
      <c r="K147" s="134" t="s">
        <v>164</v>
      </c>
      <c r="L147" s="28"/>
      <c r="M147" s="138" t="s">
        <v>1</v>
      </c>
      <c r="N147" s="139" t="s">
        <v>39</v>
      </c>
      <c r="O147" s="140">
        <v>0</v>
      </c>
      <c r="P147" s="140">
        <f t="shared" si="11"/>
        <v>0</v>
      </c>
      <c r="Q147" s="140">
        <v>0</v>
      </c>
      <c r="R147" s="140">
        <f t="shared" si="12"/>
        <v>0</v>
      </c>
      <c r="S147" s="140">
        <v>0</v>
      </c>
      <c r="T147" s="141">
        <f t="shared" si="13"/>
        <v>0</v>
      </c>
      <c r="AR147" s="142" t="s">
        <v>165</v>
      </c>
      <c r="AT147" s="142" t="s">
        <v>160</v>
      </c>
      <c r="AU147" s="142" t="s">
        <v>81</v>
      </c>
      <c r="AY147" s="16" t="s">
        <v>157</v>
      </c>
      <c r="BE147" s="143">
        <f t="shared" si="14"/>
        <v>0</v>
      </c>
      <c r="BF147" s="143">
        <f t="shared" si="15"/>
        <v>0</v>
      </c>
      <c r="BG147" s="143">
        <f t="shared" si="16"/>
        <v>0</v>
      </c>
      <c r="BH147" s="143">
        <f t="shared" si="17"/>
        <v>0</v>
      </c>
      <c r="BI147" s="143">
        <f t="shared" si="18"/>
        <v>0</v>
      </c>
      <c r="BJ147" s="16" t="s">
        <v>81</v>
      </c>
      <c r="BK147" s="143">
        <f t="shared" si="19"/>
        <v>0</v>
      </c>
      <c r="BL147" s="16" t="s">
        <v>165</v>
      </c>
      <c r="BM147" s="142" t="s">
        <v>364</v>
      </c>
    </row>
    <row r="148" spans="2:65" s="1" customFormat="1" ht="16.5" customHeight="1" x14ac:dyDescent="0.2">
      <c r="B148" s="131"/>
      <c r="C148" s="132" t="s">
        <v>307</v>
      </c>
      <c r="D148" s="132" t="s">
        <v>160</v>
      </c>
      <c r="E148" s="133" t="s">
        <v>1081</v>
      </c>
      <c r="F148" s="134" t="s">
        <v>1298</v>
      </c>
      <c r="G148" s="135" t="s">
        <v>222</v>
      </c>
      <c r="H148" s="136">
        <v>40</v>
      </c>
      <c r="I148" s="137"/>
      <c r="J148" s="137">
        <f t="shared" si="10"/>
        <v>0</v>
      </c>
      <c r="K148" s="134" t="s">
        <v>164</v>
      </c>
      <c r="L148" s="28"/>
      <c r="M148" s="138" t="s">
        <v>1</v>
      </c>
      <c r="N148" s="139" t="s">
        <v>39</v>
      </c>
      <c r="O148" s="140">
        <v>0</v>
      </c>
      <c r="P148" s="140">
        <f t="shared" si="11"/>
        <v>0</v>
      </c>
      <c r="Q148" s="140">
        <v>0</v>
      </c>
      <c r="R148" s="140">
        <f t="shared" si="12"/>
        <v>0</v>
      </c>
      <c r="S148" s="140">
        <v>0</v>
      </c>
      <c r="T148" s="141">
        <f t="shared" si="13"/>
        <v>0</v>
      </c>
      <c r="AR148" s="142" t="s">
        <v>165</v>
      </c>
      <c r="AT148" s="142" t="s">
        <v>160</v>
      </c>
      <c r="AU148" s="142" t="s">
        <v>81</v>
      </c>
      <c r="AY148" s="16" t="s">
        <v>157</v>
      </c>
      <c r="BE148" s="143">
        <f t="shared" si="14"/>
        <v>0</v>
      </c>
      <c r="BF148" s="143">
        <f t="shared" si="15"/>
        <v>0</v>
      </c>
      <c r="BG148" s="143">
        <f t="shared" si="16"/>
        <v>0</v>
      </c>
      <c r="BH148" s="143">
        <f t="shared" si="17"/>
        <v>0</v>
      </c>
      <c r="BI148" s="143">
        <f t="shared" si="18"/>
        <v>0</v>
      </c>
      <c r="BJ148" s="16" t="s">
        <v>81</v>
      </c>
      <c r="BK148" s="143">
        <f t="shared" si="19"/>
        <v>0</v>
      </c>
      <c r="BL148" s="16" t="s">
        <v>165</v>
      </c>
      <c r="BM148" s="142" t="s">
        <v>375</v>
      </c>
    </row>
    <row r="149" spans="2:65" s="1" customFormat="1" ht="16.5" customHeight="1" x14ac:dyDescent="0.2">
      <c r="B149" s="131"/>
      <c r="C149" s="132" t="s">
        <v>8</v>
      </c>
      <c r="D149" s="132" t="s">
        <v>160</v>
      </c>
      <c r="E149" s="133" t="s">
        <v>1083</v>
      </c>
      <c r="F149" s="134" t="s">
        <v>1299</v>
      </c>
      <c r="G149" s="135" t="s">
        <v>222</v>
      </c>
      <c r="H149" s="136">
        <v>5</v>
      </c>
      <c r="I149" s="137"/>
      <c r="J149" s="137">
        <f t="shared" si="10"/>
        <v>0</v>
      </c>
      <c r="K149" s="134" t="s">
        <v>164</v>
      </c>
      <c r="L149" s="28"/>
      <c r="M149" s="138" t="s">
        <v>1</v>
      </c>
      <c r="N149" s="139" t="s">
        <v>39</v>
      </c>
      <c r="O149" s="140">
        <v>0</v>
      </c>
      <c r="P149" s="140">
        <f t="shared" si="11"/>
        <v>0</v>
      </c>
      <c r="Q149" s="140">
        <v>0</v>
      </c>
      <c r="R149" s="140">
        <f t="shared" si="12"/>
        <v>0</v>
      </c>
      <c r="S149" s="140">
        <v>0</v>
      </c>
      <c r="T149" s="141">
        <f t="shared" si="13"/>
        <v>0</v>
      </c>
      <c r="AR149" s="142" t="s">
        <v>165</v>
      </c>
      <c r="AT149" s="142" t="s">
        <v>160</v>
      </c>
      <c r="AU149" s="142" t="s">
        <v>81</v>
      </c>
      <c r="AY149" s="16" t="s">
        <v>157</v>
      </c>
      <c r="BE149" s="143">
        <f t="shared" si="14"/>
        <v>0</v>
      </c>
      <c r="BF149" s="143">
        <f t="shared" si="15"/>
        <v>0</v>
      </c>
      <c r="BG149" s="143">
        <f t="shared" si="16"/>
        <v>0</v>
      </c>
      <c r="BH149" s="143">
        <f t="shared" si="17"/>
        <v>0</v>
      </c>
      <c r="BI149" s="143">
        <f t="shared" si="18"/>
        <v>0</v>
      </c>
      <c r="BJ149" s="16" t="s">
        <v>81</v>
      </c>
      <c r="BK149" s="143">
        <f t="shared" si="19"/>
        <v>0</v>
      </c>
      <c r="BL149" s="16" t="s">
        <v>165</v>
      </c>
      <c r="BM149" s="142" t="s">
        <v>384</v>
      </c>
    </row>
    <row r="150" spans="2:65" s="1" customFormat="1" ht="16.5" customHeight="1" x14ac:dyDescent="0.2">
      <c r="B150" s="131"/>
      <c r="C150" s="132" t="s">
        <v>223</v>
      </c>
      <c r="D150" s="132" t="s">
        <v>160</v>
      </c>
      <c r="E150" s="133" t="s">
        <v>1087</v>
      </c>
      <c r="F150" s="134" t="s">
        <v>1300</v>
      </c>
      <c r="G150" s="135" t="s">
        <v>222</v>
      </c>
      <c r="H150" s="136">
        <v>60</v>
      </c>
      <c r="I150" s="137"/>
      <c r="J150" s="137">
        <f t="shared" si="10"/>
        <v>0</v>
      </c>
      <c r="K150" s="134" t="s">
        <v>164</v>
      </c>
      <c r="L150" s="28"/>
      <c r="M150" s="138" t="s">
        <v>1</v>
      </c>
      <c r="N150" s="139" t="s">
        <v>39</v>
      </c>
      <c r="O150" s="140">
        <v>0</v>
      </c>
      <c r="P150" s="140">
        <f t="shared" si="11"/>
        <v>0</v>
      </c>
      <c r="Q150" s="140">
        <v>0</v>
      </c>
      <c r="R150" s="140">
        <f t="shared" si="12"/>
        <v>0</v>
      </c>
      <c r="S150" s="140">
        <v>0</v>
      </c>
      <c r="T150" s="141">
        <f t="shared" si="13"/>
        <v>0</v>
      </c>
      <c r="AR150" s="142" t="s">
        <v>165</v>
      </c>
      <c r="AT150" s="142" t="s">
        <v>160</v>
      </c>
      <c r="AU150" s="142" t="s">
        <v>81</v>
      </c>
      <c r="AY150" s="16" t="s">
        <v>157</v>
      </c>
      <c r="BE150" s="143">
        <f t="shared" si="14"/>
        <v>0</v>
      </c>
      <c r="BF150" s="143">
        <f t="shared" si="15"/>
        <v>0</v>
      </c>
      <c r="BG150" s="143">
        <f t="shared" si="16"/>
        <v>0</v>
      </c>
      <c r="BH150" s="143">
        <f t="shared" si="17"/>
        <v>0</v>
      </c>
      <c r="BI150" s="143">
        <f t="shared" si="18"/>
        <v>0</v>
      </c>
      <c r="BJ150" s="16" t="s">
        <v>81</v>
      </c>
      <c r="BK150" s="143">
        <f t="shared" si="19"/>
        <v>0</v>
      </c>
      <c r="BL150" s="16" t="s">
        <v>165</v>
      </c>
      <c r="BM150" s="142" t="s">
        <v>393</v>
      </c>
    </row>
    <row r="151" spans="2:65" s="1" customFormat="1" ht="16.5" customHeight="1" x14ac:dyDescent="0.2">
      <c r="B151" s="131"/>
      <c r="C151" s="132" t="s">
        <v>323</v>
      </c>
      <c r="D151" s="132" t="s">
        <v>160</v>
      </c>
      <c r="E151" s="133" t="s">
        <v>1089</v>
      </c>
      <c r="F151" s="134" t="s">
        <v>1301</v>
      </c>
      <c r="G151" s="135" t="s">
        <v>222</v>
      </c>
      <c r="H151" s="136">
        <v>35</v>
      </c>
      <c r="I151" s="137"/>
      <c r="J151" s="137">
        <f t="shared" si="10"/>
        <v>0</v>
      </c>
      <c r="K151" s="134" t="s">
        <v>164</v>
      </c>
      <c r="L151" s="28"/>
      <c r="M151" s="138" t="s">
        <v>1</v>
      </c>
      <c r="N151" s="139" t="s">
        <v>39</v>
      </c>
      <c r="O151" s="140">
        <v>0</v>
      </c>
      <c r="P151" s="140">
        <f t="shared" si="11"/>
        <v>0</v>
      </c>
      <c r="Q151" s="140">
        <v>0</v>
      </c>
      <c r="R151" s="140">
        <f t="shared" si="12"/>
        <v>0</v>
      </c>
      <c r="S151" s="140">
        <v>0</v>
      </c>
      <c r="T151" s="141">
        <f t="shared" si="13"/>
        <v>0</v>
      </c>
      <c r="AR151" s="142" t="s">
        <v>165</v>
      </c>
      <c r="AT151" s="142" t="s">
        <v>160</v>
      </c>
      <c r="AU151" s="142" t="s">
        <v>81</v>
      </c>
      <c r="AY151" s="16" t="s">
        <v>157</v>
      </c>
      <c r="BE151" s="143">
        <f t="shared" si="14"/>
        <v>0</v>
      </c>
      <c r="BF151" s="143">
        <f t="shared" si="15"/>
        <v>0</v>
      </c>
      <c r="BG151" s="143">
        <f t="shared" si="16"/>
        <v>0</v>
      </c>
      <c r="BH151" s="143">
        <f t="shared" si="17"/>
        <v>0</v>
      </c>
      <c r="BI151" s="143">
        <f t="shared" si="18"/>
        <v>0</v>
      </c>
      <c r="BJ151" s="16" t="s">
        <v>81</v>
      </c>
      <c r="BK151" s="143">
        <f t="shared" si="19"/>
        <v>0</v>
      </c>
      <c r="BL151" s="16" t="s">
        <v>165</v>
      </c>
      <c r="BM151" s="142" t="s">
        <v>401</v>
      </c>
    </row>
    <row r="152" spans="2:65" s="1" customFormat="1" ht="16.5" customHeight="1" x14ac:dyDescent="0.2">
      <c r="B152" s="131"/>
      <c r="C152" s="132" t="s">
        <v>328</v>
      </c>
      <c r="D152" s="132" t="s">
        <v>160</v>
      </c>
      <c r="E152" s="133" t="s">
        <v>1091</v>
      </c>
      <c r="F152" s="134" t="s">
        <v>1104</v>
      </c>
      <c r="G152" s="135" t="s">
        <v>222</v>
      </c>
      <c r="H152" s="136">
        <v>5</v>
      </c>
      <c r="I152" s="137"/>
      <c r="J152" s="137">
        <f t="shared" si="10"/>
        <v>0</v>
      </c>
      <c r="K152" s="134" t="s">
        <v>164</v>
      </c>
      <c r="L152" s="28"/>
      <c r="M152" s="138" t="s">
        <v>1</v>
      </c>
      <c r="N152" s="139" t="s">
        <v>39</v>
      </c>
      <c r="O152" s="140">
        <v>0</v>
      </c>
      <c r="P152" s="140">
        <f t="shared" si="11"/>
        <v>0</v>
      </c>
      <c r="Q152" s="140">
        <v>0</v>
      </c>
      <c r="R152" s="140">
        <f t="shared" si="12"/>
        <v>0</v>
      </c>
      <c r="S152" s="140">
        <v>0</v>
      </c>
      <c r="T152" s="141">
        <f t="shared" si="13"/>
        <v>0</v>
      </c>
      <c r="AR152" s="142" t="s">
        <v>165</v>
      </c>
      <c r="AT152" s="142" t="s">
        <v>160</v>
      </c>
      <c r="AU152" s="142" t="s">
        <v>81</v>
      </c>
      <c r="AY152" s="16" t="s">
        <v>157</v>
      </c>
      <c r="BE152" s="143">
        <f t="shared" si="14"/>
        <v>0</v>
      </c>
      <c r="BF152" s="143">
        <f t="shared" si="15"/>
        <v>0</v>
      </c>
      <c r="BG152" s="143">
        <f t="shared" si="16"/>
        <v>0</v>
      </c>
      <c r="BH152" s="143">
        <f t="shared" si="17"/>
        <v>0</v>
      </c>
      <c r="BI152" s="143">
        <f t="shared" si="18"/>
        <v>0</v>
      </c>
      <c r="BJ152" s="16" t="s">
        <v>81</v>
      </c>
      <c r="BK152" s="143">
        <f t="shared" si="19"/>
        <v>0</v>
      </c>
      <c r="BL152" s="16" t="s">
        <v>165</v>
      </c>
      <c r="BM152" s="142" t="s">
        <v>411</v>
      </c>
    </row>
    <row r="153" spans="2:65" s="11" customFormat="1" ht="25.9" customHeight="1" x14ac:dyDescent="0.2">
      <c r="B153" s="120"/>
      <c r="D153" s="121" t="s">
        <v>73</v>
      </c>
      <c r="E153" s="122" t="s">
        <v>1085</v>
      </c>
      <c r="F153" s="122" t="s">
        <v>1108</v>
      </c>
      <c r="J153" s="123">
        <f>BK153</f>
        <v>0</v>
      </c>
      <c r="L153" s="120"/>
      <c r="M153" s="124"/>
      <c r="P153" s="125">
        <f>P154</f>
        <v>0</v>
      </c>
      <c r="R153" s="125">
        <f>R154</f>
        <v>0</v>
      </c>
      <c r="T153" s="126">
        <f>T154</f>
        <v>0</v>
      </c>
      <c r="AR153" s="121" t="s">
        <v>81</v>
      </c>
      <c r="AT153" s="127" t="s">
        <v>73</v>
      </c>
      <c r="AU153" s="127" t="s">
        <v>74</v>
      </c>
      <c r="AY153" s="121" t="s">
        <v>157</v>
      </c>
      <c r="BK153" s="128">
        <f>BK154</f>
        <v>0</v>
      </c>
    </row>
    <row r="154" spans="2:65" s="1" customFormat="1" ht="24.2" customHeight="1" x14ac:dyDescent="0.2">
      <c r="B154" s="131"/>
      <c r="C154" s="132" t="s">
        <v>333</v>
      </c>
      <c r="D154" s="132" t="s">
        <v>160</v>
      </c>
      <c r="E154" s="133" t="s">
        <v>1093</v>
      </c>
      <c r="F154" s="134" t="s">
        <v>1302</v>
      </c>
      <c r="G154" s="135" t="s">
        <v>799</v>
      </c>
      <c r="H154" s="136">
        <v>1</v>
      </c>
      <c r="I154" s="137"/>
      <c r="J154" s="137">
        <f>ROUND(I154*H154,2)</f>
        <v>0</v>
      </c>
      <c r="K154" s="134" t="s">
        <v>164</v>
      </c>
      <c r="L154" s="28"/>
      <c r="M154" s="138" t="s">
        <v>1</v>
      </c>
      <c r="N154" s="139" t="s">
        <v>39</v>
      </c>
      <c r="O154" s="140">
        <v>0</v>
      </c>
      <c r="P154" s="140">
        <f>O154*H154</f>
        <v>0</v>
      </c>
      <c r="Q154" s="140">
        <v>0</v>
      </c>
      <c r="R154" s="140">
        <f>Q154*H154</f>
        <v>0</v>
      </c>
      <c r="S154" s="140">
        <v>0</v>
      </c>
      <c r="T154" s="141">
        <f>S154*H154</f>
        <v>0</v>
      </c>
      <c r="W154" s="143"/>
      <c r="AR154" s="142" t="s">
        <v>165</v>
      </c>
      <c r="AT154" s="142" t="s">
        <v>160</v>
      </c>
      <c r="AU154" s="142" t="s">
        <v>81</v>
      </c>
      <c r="AY154" s="16" t="s">
        <v>157</v>
      </c>
      <c r="BE154" s="143">
        <f>IF(N154="základní",J154,0)</f>
        <v>0</v>
      </c>
      <c r="BF154" s="143">
        <f>IF(N154="snížená",J154,0)</f>
        <v>0</v>
      </c>
      <c r="BG154" s="143">
        <f>IF(N154="zákl. přenesená",J154,0)</f>
        <v>0</v>
      </c>
      <c r="BH154" s="143">
        <f>IF(N154="sníž. přenesená",J154,0)</f>
        <v>0</v>
      </c>
      <c r="BI154" s="143">
        <f>IF(N154="nulová",J154,0)</f>
        <v>0</v>
      </c>
      <c r="BJ154" s="16" t="s">
        <v>81</v>
      </c>
      <c r="BK154" s="143">
        <f>ROUND(I154*H154,2)</f>
        <v>0</v>
      </c>
      <c r="BL154" s="16" t="s">
        <v>165</v>
      </c>
      <c r="BM154" s="142" t="s">
        <v>420</v>
      </c>
    </row>
    <row r="155" spans="2:65" s="11" customFormat="1" ht="25.9" customHeight="1" x14ac:dyDescent="0.2">
      <c r="B155" s="120"/>
      <c r="D155" s="121" t="s">
        <v>73</v>
      </c>
      <c r="E155" s="122" t="s">
        <v>1107</v>
      </c>
      <c r="F155" s="122" t="s">
        <v>1303</v>
      </c>
      <c r="J155" s="123">
        <f>BK155</f>
        <v>0</v>
      </c>
      <c r="L155" s="120"/>
      <c r="M155" s="124"/>
      <c r="P155" s="125">
        <f>SUM(P156:P163)</f>
        <v>0</v>
      </c>
      <c r="R155" s="125">
        <f>SUM(R156:R163)</f>
        <v>0</v>
      </c>
      <c r="T155" s="126">
        <f>SUM(T156:T163)</f>
        <v>0</v>
      </c>
      <c r="AR155" s="121" t="s">
        <v>81</v>
      </c>
      <c r="AT155" s="127" t="s">
        <v>73</v>
      </c>
      <c r="AU155" s="127" t="s">
        <v>74</v>
      </c>
      <c r="AY155" s="121" t="s">
        <v>157</v>
      </c>
      <c r="BK155" s="128">
        <f>SUM(BK156:BK163)</f>
        <v>0</v>
      </c>
    </row>
    <row r="156" spans="2:65" s="1" customFormat="1" ht="16.5" customHeight="1" x14ac:dyDescent="0.2">
      <c r="B156" s="131"/>
      <c r="C156" s="132" t="s">
        <v>338</v>
      </c>
      <c r="D156" s="132" t="s">
        <v>160</v>
      </c>
      <c r="E156" s="133" t="s">
        <v>1095</v>
      </c>
      <c r="F156" s="134" t="s">
        <v>1304</v>
      </c>
      <c r="G156" s="135" t="s">
        <v>799</v>
      </c>
      <c r="H156" s="136">
        <v>1</v>
      </c>
      <c r="I156" s="137"/>
      <c r="J156" s="137">
        <f t="shared" ref="J156:J163" si="20">ROUND(I156*H156,2)</f>
        <v>0</v>
      </c>
      <c r="K156" s="134" t="s">
        <v>164</v>
      </c>
      <c r="L156" s="28"/>
      <c r="M156" s="138" t="s">
        <v>1</v>
      </c>
      <c r="N156" s="139" t="s">
        <v>39</v>
      </c>
      <c r="O156" s="140">
        <v>0</v>
      </c>
      <c r="P156" s="140">
        <f t="shared" ref="P156:P163" si="21">O156*H156</f>
        <v>0</v>
      </c>
      <c r="Q156" s="140">
        <v>0</v>
      </c>
      <c r="R156" s="140">
        <f t="shared" ref="R156:R163" si="22">Q156*H156</f>
        <v>0</v>
      </c>
      <c r="S156" s="140">
        <v>0</v>
      </c>
      <c r="T156" s="141">
        <f t="shared" ref="T156:T163" si="23">S156*H156</f>
        <v>0</v>
      </c>
      <c r="W156" s="143"/>
      <c r="AR156" s="142" t="s">
        <v>165</v>
      </c>
      <c r="AT156" s="142" t="s">
        <v>160</v>
      </c>
      <c r="AU156" s="142" t="s">
        <v>81</v>
      </c>
      <c r="AY156" s="16" t="s">
        <v>157</v>
      </c>
      <c r="BE156" s="143">
        <f t="shared" ref="BE156:BE163" si="24">IF(N156="základní",J156,0)</f>
        <v>0</v>
      </c>
      <c r="BF156" s="143">
        <f t="shared" ref="BF156:BF163" si="25">IF(N156="snížená",J156,0)</f>
        <v>0</v>
      </c>
      <c r="BG156" s="143">
        <f t="shared" ref="BG156:BG163" si="26">IF(N156="zákl. přenesená",J156,0)</f>
        <v>0</v>
      </c>
      <c r="BH156" s="143">
        <f t="shared" ref="BH156:BH163" si="27">IF(N156="sníž. přenesená",J156,0)</f>
        <v>0</v>
      </c>
      <c r="BI156" s="143">
        <f t="shared" ref="BI156:BI163" si="28">IF(N156="nulová",J156,0)</f>
        <v>0</v>
      </c>
      <c r="BJ156" s="16" t="s">
        <v>81</v>
      </c>
      <c r="BK156" s="143">
        <f t="shared" ref="BK156:BK163" si="29">ROUND(I156*H156,2)</f>
        <v>0</v>
      </c>
      <c r="BL156" s="16" t="s">
        <v>165</v>
      </c>
      <c r="BM156" s="142" t="s">
        <v>428</v>
      </c>
    </row>
    <row r="157" spans="2:65" s="1" customFormat="1" ht="16.5" customHeight="1" x14ac:dyDescent="0.2">
      <c r="B157" s="131"/>
      <c r="C157" s="132" t="s">
        <v>7</v>
      </c>
      <c r="D157" s="132" t="s">
        <v>160</v>
      </c>
      <c r="E157" s="133" t="s">
        <v>1097</v>
      </c>
      <c r="F157" s="134" t="s">
        <v>1305</v>
      </c>
      <c r="G157" s="135" t="s">
        <v>799</v>
      </c>
      <c r="H157" s="136">
        <v>1</v>
      </c>
      <c r="I157" s="137"/>
      <c r="J157" s="137">
        <f t="shared" si="20"/>
        <v>0</v>
      </c>
      <c r="K157" s="134" t="s">
        <v>164</v>
      </c>
      <c r="L157" s="28"/>
      <c r="M157" s="138" t="s">
        <v>1</v>
      </c>
      <c r="N157" s="139" t="s">
        <v>39</v>
      </c>
      <c r="O157" s="140">
        <v>0</v>
      </c>
      <c r="P157" s="140">
        <f t="shared" si="21"/>
        <v>0</v>
      </c>
      <c r="Q157" s="140">
        <v>0</v>
      </c>
      <c r="R157" s="140">
        <f t="shared" si="22"/>
        <v>0</v>
      </c>
      <c r="S157" s="140">
        <v>0</v>
      </c>
      <c r="T157" s="141">
        <f t="shared" si="23"/>
        <v>0</v>
      </c>
      <c r="W157" s="143"/>
      <c r="AR157" s="142" t="s">
        <v>165</v>
      </c>
      <c r="AT157" s="142" t="s">
        <v>160</v>
      </c>
      <c r="AU157" s="142" t="s">
        <v>81</v>
      </c>
      <c r="AY157" s="16" t="s">
        <v>157</v>
      </c>
      <c r="BE157" s="143">
        <f t="shared" si="24"/>
        <v>0</v>
      </c>
      <c r="BF157" s="143">
        <f t="shared" si="25"/>
        <v>0</v>
      </c>
      <c r="BG157" s="143">
        <f t="shared" si="26"/>
        <v>0</v>
      </c>
      <c r="BH157" s="143">
        <f t="shared" si="27"/>
        <v>0</v>
      </c>
      <c r="BI157" s="143">
        <f t="shared" si="28"/>
        <v>0</v>
      </c>
      <c r="BJ157" s="16" t="s">
        <v>81</v>
      </c>
      <c r="BK157" s="143">
        <f t="shared" si="29"/>
        <v>0</v>
      </c>
      <c r="BL157" s="16" t="s">
        <v>165</v>
      </c>
      <c r="BM157" s="142" t="s">
        <v>440</v>
      </c>
    </row>
    <row r="158" spans="2:65" s="1" customFormat="1" ht="16.5" customHeight="1" x14ac:dyDescent="0.2">
      <c r="B158" s="131"/>
      <c r="C158" s="132" t="s">
        <v>345</v>
      </c>
      <c r="D158" s="132" t="s">
        <v>160</v>
      </c>
      <c r="E158" s="133" t="s">
        <v>1099</v>
      </c>
      <c r="F158" s="134" t="s">
        <v>1306</v>
      </c>
      <c r="G158" s="135" t="s">
        <v>799</v>
      </c>
      <c r="H158" s="136">
        <v>2</v>
      </c>
      <c r="I158" s="137"/>
      <c r="J158" s="137">
        <f t="shared" si="20"/>
        <v>0</v>
      </c>
      <c r="K158" s="134" t="s">
        <v>164</v>
      </c>
      <c r="L158" s="28"/>
      <c r="M158" s="138" t="s">
        <v>1</v>
      </c>
      <c r="N158" s="139" t="s">
        <v>39</v>
      </c>
      <c r="O158" s="140">
        <v>0</v>
      </c>
      <c r="P158" s="140">
        <f t="shared" si="21"/>
        <v>0</v>
      </c>
      <c r="Q158" s="140">
        <v>0</v>
      </c>
      <c r="R158" s="140">
        <f t="shared" si="22"/>
        <v>0</v>
      </c>
      <c r="S158" s="140">
        <v>0</v>
      </c>
      <c r="T158" s="141">
        <f t="shared" si="23"/>
        <v>0</v>
      </c>
      <c r="W158" s="143"/>
      <c r="AR158" s="142" t="s">
        <v>165</v>
      </c>
      <c r="AT158" s="142" t="s">
        <v>160</v>
      </c>
      <c r="AU158" s="142" t="s">
        <v>81</v>
      </c>
      <c r="AY158" s="16" t="s">
        <v>157</v>
      </c>
      <c r="BE158" s="143">
        <f t="shared" si="24"/>
        <v>0</v>
      </c>
      <c r="BF158" s="143">
        <f t="shared" si="25"/>
        <v>0</v>
      </c>
      <c r="BG158" s="143">
        <f t="shared" si="26"/>
        <v>0</v>
      </c>
      <c r="BH158" s="143">
        <f t="shared" si="27"/>
        <v>0</v>
      </c>
      <c r="BI158" s="143">
        <f t="shared" si="28"/>
        <v>0</v>
      </c>
      <c r="BJ158" s="16" t="s">
        <v>81</v>
      </c>
      <c r="BK158" s="143">
        <f t="shared" si="29"/>
        <v>0</v>
      </c>
      <c r="BL158" s="16" t="s">
        <v>165</v>
      </c>
      <c r="BM158" s="142" t="s">
        <v>448</v>
      </c>
    </row>
    <row r="159" spans="2:65" s="1" customFormat="1" ht="16.5" customHeight="1" x14ac:dyDescent="0.2">
      <c r="B159" s="131"/>
      <c r="C159" s="132" t="s">
        <v>350</v>
      </c>
      <c r="D159" s="132" t="s">
        <v>160</v>
      </c>
      <c r="E159" s="133" t="s">
        <v>1101</v>
      </c>
      <c r="F159" s="134" t="s">
        <v>1307</v>
      </c>
      <c r="G159" s="135" t="s">
        <v>799</v>
      </c>
      <c r="H159" s="136">
        <v>1</v>
      </c>
      <c r="I159" s="137"/>
      <c r="J159" s="137">
        <f t="shared" si="20"/>
        <v>0</v>
      </c>
      <c r="K159" s="134" t="s">
        <v>164</v>
      </c>
      <c r="L159" s="28"/>
      <c r="M159" s="138" t="s">
        <v>1</v>
      </c>
      <c r="N159" s="139" t="s">
        <v>39</v>
      </c>
      <c r="O159" s="140">
        <v>0</v>
      </c>
      <c r="P159" s="140">
        <f t="shared" si="21"/>
        <v>0</v>
      </c>
      <c r="Q159" s="140">
        <v>0</v>
      </c>
      <c r="R159" s="140">
        <f t="shared" si="22"/>
        <v>0</v>
      </c>
      <c r="S159" s="140">
        <v>0</v>
      </c>
      <c r="T159" s="141">
        <f t="shared" si="23"/>
        <v>0</v>
      </c>
      <c r="W159" s="143"/>
      <c r="AR159" s="142" t="s">
        <v>165</v>
      </c>
      <c r="AT159" s="142" t="s">
        <v>160</v>
      </c>
      <c r="AU159" s="142" t="s">
        <v>81</v>
      </c>
      <c r="AY159" s="16" t="s">
        <v>157</v>
      </c>
      <c r="BE159" s="143">
        <f t="shared" si="24"/>
        <v>0</v>
      </c>
      <c r="BF159" s="143">
        <f t="shared" si="25"/>
        <v>0</v>
      </c>
      <c r="BG159" s="143">
        <f t="shared" si="26"/>
        <v>0</v>
      </c>
      <c r="BH159" s="143">
        <f t="shared" si="27"/>
        <v>0</v>
      </c>
      <c r="BI159" s="143">
        <f t="shared" si="28"/>
        <v>0</v>
      </c>
      <c r="BJ159" s="16" t="s">
        <v>81</v>
      </c>
      <c r="BK159" s="143">
        <f t="shared" si="29"/>
        <v>0</v>
      </c>
      <c r="BL159" s="16" t="s">
        <v>165</v>
      </c>
      <c r="BM159" s="142" t="s">
        <v>456</v>
      </c>
    </row>
    <row r="160" spans="2:65" s="1" customFormat="1" ht="16.5" customHeight="1" x14ac:dyDescent="0.2">
      <c r="B160" s="131"/>
      <c r="C160" s="132" t="s">
        <v>356</v>
      </c>
      <c r="D160" s="132" t="s">
        <v>160</v>
      </c>
      <c r="E160" s="133" t="s">
        <v>1103</v>
      </c>
      <c r="F160" s="134" t="s">
        <v>1308</v>
      </c>
      <c r="G160" s="135" t="s">
        <v>799</v>
      </c>
      <c r="H160" s="136">
        <v>3</v>
      </c>
      <c r="I160" s="137"/>
      <c r="J160" s="137">
        <f t="shared" si="20"/>
        <v>0</v>
      </c>
      <c r="K160" s="134" t="s">
        <v>164</v>
      </c>
      <c r="L160" s="28"/>
      <c r="M160" s="138" t="s">
        <v>1</v>
      </c>
      <c r="N160" s="139" t="s">
        <v>39</v>
      </c>
      <c r="O160" s="140">
        <v>0</v>
      </c>
      <c r="P160" s="140">
        <f t="shared" si="21"/>
        <v>0</v>
      </c>
      <c r="Q160" s="140">
        <v>0</v>
      </c>
      <c r="R160" s="140">
        <f t="shared" si="22"/>
        <v>0</v>
      </c>
      <c r="S160" s="140">
        <v>0</v>
      </c>
      <c r="T160" s="141">
        <f t="shared" si="23"/>
        <v>0</v>
      </c>
      <c r="W160" s="143"/>
      <c r="AR160" s="142" t="s">
        <v>165</v>
      </c>
      <c r="AT160" s="142" t="s">
        <v>160</v>
      </c>
      <c r="AU160" s="142" t="s">
        <v>81</v>
      </c>
      <c r="AY160" s="16" t="s">
        <v>157</v>
      </c>
      <c r="BE160" s="143">
        <f t="shared" si="24"/>
        <v>0</v>
      </c>
      <c r="BF160" s="143">
        <f t="shared" si="25"/>
        <v>0</v>
      </c>
      <c r="BG160" s="143">
        <f t="shared" si="26"/>
        <v>0</v>
      </c>
      <c r="BH160" s="143">
        <f t="shared" si="27"/>
        <v>0</v>
      </c>
      <c r="BI160" s="143">
        <f t="shared" si="28"/>
        <v>0</v>
      </c>
      <c r="BJ160" s="16" t="s">
        <v>81</v>
      </c>
      <c r="BK160" s="143">
        <f t="shared" si="29"/>
        <v>0</v>
      </c>
      <c r="BL160" s="16" t="s">
        <v>165</v>
      </c>
      <c r="BM160" s="142" t="s">
        <v>466</v>
      </c>
    </row>
    <row r="161" spans="2:65" s="1" customFormat="1" ht="16.5" customHeight="1" x14ac:dyDescent="0.2">
      <c r="B161" s="131"/>
      <c r="C161" s="132" t="s">
        <v>360</v>
      </c>
      <c r="D161" s="132" t="s">
        <v>160</v>
      </c>
      <c r="E161" s="133" t="s">
        <v>1105</v>
      </c>
      <c r="F161" s="134" t="s">
        <v>1309</v>
      </c>
      <c r="G161" s="135" t="s">
        <v>799</v>
      </c>
      <c r="H161" s="136">
        <v>1</v>
      </c>
      <c r="I161" s="137"/>
      <c r="J161" s="137">
        <f t="shared" si="20"/>
        <v>0</v>
      </c>
      <c r="K161" s="134" t="s">
        <v>164</v>
      </c>
      <c r="L161" s="28"/>
      <c r="M161" s="138" t="s">
        <v>1</v>
      </c>
      <c r="N161" s="139" t="s">
        <v>39</v>
      </c>
      <c r="O161" s="140">
        <v>0</v>
      </c>
      <c r="P161" s="140">
        <f t="shared" si="21"/>
        <v>0</v>
      </c>
      <c r="Q161" s="140">
        <v>0</v>
      </c>
      <c r="R161" s="140">
        <f t="shared" si="22"/>
        <v>0</v>
      </c>
      <c r="S161" s="140">
        <v>0</v>
      </c>
      <c r="T161" s="141">
        <f t="shared" si="23"/>
        <v>0</v>
      </c>
      <c r="W161" s="143"/>
      <c r="AR161" s="142" t="s">
        <v>165</v>
      </c>
      <c r="AT161" s="142" t="s">
        <v>160</v>
      </c>
      <c r="AU161" s="142" t="s">
        <v>81</v>
      </c>
      <c r="AY161" s="16" t="s">
        <v>157</v>
      </c>
      <c r="BE161" s="143">
        <f t="shared" si="24"/>
        <v>0</v>
      </c>
      <c r="BF161" s="143">
        <f t="shared" si="25"/>
        <v>0</v>
      </c>
      <c r="BG161" s="143">
        <f t="shared" si="26"/>
        <v>0</v>
      </c>
      <c r="BH161" s="143">
        <f t="shared" si="27"/>
        <v>0</v>
      </c>
      <c r="BI161" s="143">
        <f t="shared" si="28"/>
        <v>0</v>
      </c>
      <c r="BJ161" s="16" t="s">
        <v>81</v>
      </c>
      <c r="BK161" s="143">
        <f t="shared" si="29"/>
        <v>0</v>
      </c>
      <c r="BL161" s="16" t="s">
        <v>165</v>
      </c>
      <c r="BM161" s="142" t="s">
        <v>476</v>
      </c>
    </row>
    <row r="162" spans="2:65" s="1" customFormat="1" ht="16.5" customHeight="1" x14ac:dyDescent="0.2">
      <c r="B162" s="131"/>
      <c r="C162" s="132" t="s">
        <v>364</v>
      </c>
      <c r="D162" s="132" t="s">
        <v>160</v>
      </c>
      <c r="E162" s="133" t="s">
        <v>1109</v>
      </c>
      <c r="F162" s="134" t="s">
        <v>1310</v>
      </c>
      <c r="G162" s="135" t="s">
        <v>799</v>
      </c>
      <c r="H162" s="136">
        <v>1</v>
      </c>
      <c r="I162" s="137"/>
      <c r="J162" s="137">
        <f t="shared" si="20"/>
        <v>0</v>
      </c>
      <c r="K162" s="134" t="s">
        <v>164</v>
      </c>
      <c r="L162" s="28"/>
      <c r="M162" s="138" t="s">
        <v>1</v>
      </c>
      <c r="N162" s="139" t="s">
        <v>39</v>
      </c>
      <c r="O162" s="140">
        <v>0</v>
      </c>
      <c r="P162" s="140">
        <f t="shared" si="21"/>
        <v>0</v>
      </c>
      <c r="Q162" s="140">
        <v>0</v>
      </c>
      <c r="R162" s="140">
        <f t="shared" si="22"/>
        <v>0</v>
      </c>
      <c r="S162" s="140">
        <v>0</v>
      </c>
      <c r="T162" s="141">
        <f t="shared" si="23"/>
        <v>0</v>
      </c>
      <c r="W162" s="143"/>
      <c r="AR162" s="142" t="s">
        <v>165</v>
      </c>
      <c r="AT162" s="142" t="s">
        <v>160</v>
      </c>
      <c r="AU162" s="142" t="s">
        <v>81</v>
      </c>
      <c r="AY162" s="16" t="s">
        <v>157</v>
      </c>
      <c r="BE162" s="143">
        <f t="shared" si="24"/>
        <v>0</v>
      </c>
      <c r="BF162" s="143">
        <f t="shared" si="25"/>
        <v>0</v>
      </c>
      <c r="BG162" s="143">
        <f t="shared" si="26"/>
        <v>0</v>
      </c>
      <c r="BH162" s="143">
        <f t="shared" si="27"/>
        <v>0</v>
      </c>
      <c r="BI162" s="143">
        <f t="shared" si="28"/>
        <v>0</v>
      </c>
      <c r="BJ162" s="16" t="s">
        <v>81</v>
      </c>
      <c r="BK162" s="143">
        <f t="shared" si="29"/>
        <v>0</v>
      </c>
      <c r="BL162" s="16" t="s">
        <v>165</v>
      </c>
      <c r="BM162" s="142" t="s">
        <v>484</v>
      </c>
    </row>
    <row r="163" spans="2:65" s="1" customFormat="1" ht="16.5" customHeight="1" x14ac:dyDescent="0.2">
      <c r="B163" s="131"/>
      <c r="C163" s="132" t="s">
        <v>369</v>
      </c>
      <c r="D163" s="132" t="s">
        <v>160</v>
      </c>
      <c r="E163" s="133" t="s">
        <v>1113</v>
      </c>
      <c r="F163" s="134" t="s">
        <v>1311</v>
      </c>
      <c r="G163" s="135" t="s">
        <v>1</v>
      </c>
      <c r="H163" s="136">
        <v>0</v>
      </c>
      <c r="I163" s="137"/>
      <c r="J163" s="137">
        <f t="shared" si="20"/>
        <v>0</v>
      </c>
      <c r="K163" s="134" t="s">
        <v>164</v>
      </c>
      <c r="L163" s="28"/>
      <c r="M163" s="138" t="s">
        <v>1</v>
      </c>
      <c r="N163" s="139" t="s">
        <v>39</v>
      </c>
      <c r="O163" s="140">
        <v>0</v>
      </c>
      <c r="P163" s="140">
        <f t="shared" si="21"/>
        <v>0</v>
      </c>
      <c r="Q163" s="140">
        <v>0</v>
      </c>
      <c r="R163" s="140">
        <f t="shared" si="22"/>
        <v>0</v>
      </c>
      <c r="S163" s="140">
        <v>0</v>
      </c>
      <c r="T163" s="141">
        <f t="shared" si="23"/>
        <v>0</v>
      </c>
      <c r="W163" s="143"/>
      <c r="AR163" s="142" t="s">
        <v>165</v>
      </c>
      <c r="AT163" s="142" t="s">
        <v>160</v>
      </c>
      <c r="AU163" s="142" t="s">
        <v>81</v>
      </c>
      <c r="AY163" s="16" t="s">
        <v>157</v>
      </c>
      <c r="BE163" s="143">
        <f t="shared" si="24"/>
        <v>0</v>
      </c>
      <c r="BF163" s="143">
        <f t="shared" si="25"/>
        <v>0</v>
      </c>
      <c r="BG163" s="143">
        <f t="shared" si="26"/>
        <v>0</v>
      </c>
      <c r="BH163" s="143">
        <f t="shared" si="27"/>
        <v>0</v>
      </c>
      <c r="BI163" s="143">
        <f t="shared" si="28"/>
        <v>0</v>
      </c>
      <c r="BJ163" s="16" t="s">
        <v>81</v>
      </c>
      <c r="BK163" s="143">
        <f t="shared" si="29"/>
        <v>0</v>
      </c>
      <c r="BL163" s="16" t="s">
        <v>165</v>
      </c>
      <c r="BM163" s="142" t="s">
        <v>491</v>
      </c>
    </row>
    <row r="164" spans="2:65" s="11" customFormat="1" ht="25.9" customHeight="1" x14ac:dyDescent="0.2">
      <c r="B164" s="120"/>
      <c r="D164" s="121" t="s">
        <v>73</v>
      </c>
      <c r="E164" s="122" t="s">
        <v>1111</v>
      </c>
      <c r="F164" s="122" t="s">
        <v>1312</v>
      </c>
      <c r="J164" s="123">
        <f>BK164</f>
        <v>0</v>
      </c>
      <c r="L164" s="120"/>
      <c r="M164" s="124"/>
      <c r="P164" s="125">
        <f>SUM(P165:P168)</f>
        <v>0</v>
      </c>
      <c r="R164" s="125">
        <f>SUM(R165:R168)</f>
        <v>0</v>
      </c>
      <c r="T164" s="126">
        <f>SUM(T165:T168)</f>
        <v>0</v>
      </c>
      <c r="AR164" s="121" t="s">
        <v>81</v>
      </c>
      <c r="AT164" s="127" t="s">
        <v>73</v>
      </c>
      <c r="AU164" s="127" t="s">
        <v>74</v>
      </c>
      <c r="AY164" s="121" t="s">
        <v>157</v>
      </c>
      <c r="BK164" s="128">
        <f>SUM(BK165:BK168)</f>
        <v>0</v>
      </c>
    </row>
    <row r="165" spans="2:65" s="1" customFormat="1" ht="16.5" customHeight="1" x14ac:dyDescent="0.2">
      <c r="B165" s="131"/>
      <c r="C165" s="132" t="s">
        <v>375</v>
      </c>
      <c r="D165" s="132" t="s">
        <v>160</v>
      </c>
      <c r="E165" s="133" t="s">
        <v>1115</v>
      </c>
      <c r="F165" s="134" t="s">
        <v>1313</v>
      </c>
      <c r="G165" s="135" t="s">
        <v>1314</v>
      </c>
      <c r="H165" s="136">
        <v>65</v>
      </c>
      <c r="I165" s="137"/>
      <c r="J165" s="137">
        <f>ROUND(I165*H165,2)</f>
        <v>0</v>
      </c>
      <c r="K165" s="134" t="s">
        <v>164</v>
      </c>
      <c r="L165" s="28"/>
      <c r="M165" s="138" t="s">
        <v>1</v>
      </c>
      <c r="N165" s="139" t="s">
        <v>39</v>
      </c>
      <c r="O165" s="140">
        <v>0</v>
      </c>
      <c r="P165" s="140">
        <f>O165*H165</f>
        <v>0</v>
      </c>
      <c r="Q165" s="140">
        <v>0</v>
      </c>
      <c r="R165" s="140">
        <f>Q165*H165</f>
        <v>0</v>
      </c>
      <c r="S165" s="140">
        <v>0</v>
      </c>
      <c r="T165" s="141">
        <f>S165*H165</f>
        <v>0</v>
      </c>
      <c r="W165" s="143"/>
      <c r="AR165" s="142" t="s">
        <v>165</v>
      </c>
      <c r="AT165" s="142" t="s">
        <v>160</v>
      </c>
      <c r="AU165" s="142" t="s">
        <v>81</v>
      </c>
      <c r="AY165" s="16" t="s">
        <v>157</v>
      </c>
      <c r="BE165" s="143">
        <f>IF(N165="základní",J165,0)</f>
        <v>0</v>
      </c>
      <c r="BF165" s="143">
        <f>IF(N165="snížená",J165,0)</f>
        <v>0</v>
      </c>
      <c r="BG165" s="143">
        <f>IF(N165="zákl. přenesená",J165,0)</f>
        <v>0</v>
      </c>
      <c r="BH165" s="143">
        <f>IF(N165="sníž. přenesená",J165,0)</f>
        <v>0</v>
      </c>
      <c r="BI165" s="143">
        <f>IF(N165="nulová",J165,0)</f>
        <v>0</v>
      </c>
      <c r="BJ165" s="16" t="s">
        <v>81</v>
      </c>
      <c r="BK165" s="143">
        <f>ROUND(I165*H165,2)</f>
        <v>0</v>
      </c>
      <c r="BL165" s="16" t="s">
        <v>165</v>
      </c>
      <c r="BM165" s="142" t="s">
        <v>496</v>
      </c>
    </row>
    <row r="166" spans="2:65" s="1" customFormat="1" ht="16.5" customHeight="1" x14ac:dyDescent="0.2">
      <c r="B166" s="131"/>
      <c r="C166" s="132" t="s">
        <v>380</v>
      </c>
      <c r="D166" s="132" t="s">
        <v>160</v>
      </c>
      <c r="E166" s="133" t="s">
        <v>1117</v>
      </c>
      <c r="F166" s="134" t="s">
        <v>1315</v>
      </c>
      <c r="G166" s="135" t="s">
        <v>1314</v>
      </c>
      <c r="H166" s="136">
        <v>50</v>
      </c>
      <c r="I166" s="137"/>
      <c r="J166" s="137">
        <f>ROUND(I166*H166,2)</f>
        <v>0</v>
      </c>
      <c r="K166" s="134" t="s">
        <v>164</v>
      </c>
      <c r="L166" s="28"/>
      <c r="M166" s="138" t="s">
        <v>1</v>
      </c>
      <c r="N166" s="139" t="s">
        <v>39</v>
      </c>
      <c r="O166" s="140">
        <v>0</v>
      </c>
      <c r="P166" s="140">
        <f>O166*H166</f>
        <v>0</v>
      </c>
      <c r="Q166" s="140">
        <v>0</v>
      </c>
      <c r="R166" s="140">
        <f>Q166*H166</f>
        <v>0</v>
      </c>
      <c r="S166" s="140">
        <v>0</v>
      </c>
      <c r="T166" s="141">
        <f>S166*H166</f>
        <v>0</v>
      </c>
      <c r="AR166" s="142" t="s">
        <v>165</v>
      </c>
      <c r="AT166" s="142" t="s">
        <v>160</v>
      </c>
      <c r="AU166" s="142" t="s">
        <v>81</v>
      </c>
      <c r="AY166" s="16" t="s">
        <v>157</v>
      </c>
      <c r="BE166" s="143">
        <f>IF(N166="základní",J166,0)</f>
        <v>0</v>
      </c>
      <c r="BF166" s="143">
        <f>IF(N166="snížená",J166,0)</f>
        <v>0</v>
      </c>
      <c r="BG166" s="143">
        <f>IF(N166="zákl. přenesená",J166,0)</f>
        <v>0</v>
      </c>
      <c r="BH166" s="143">
        <f>IF(N166="sníž. přenesená",J166,0)</f>
        <v>0</v>
      </c>
      <c r="BI166" s="143">
        <f>IF(N166="nulová",J166,0)</f>
        <v>0</v>
      </c>
      <c r="BJ166" s="16" t="s">
        <v>81</v>
      </c>
      <c r="BK166" s="143">
        <f>ROUND(I166*H166,2)</f>
        <v>0</v>
      </c>
      <c r="BL166" s="16" t="s">
        <v>165</v>
      </c>
      <c r="BM166" s="142" t="s">
        <v>503</v>
      </c>
    </row>
    <row r="167" spans="2:65" s="1" customFormat="1" ht="16.5" customHeight="1" x14ac:dyDescent="0.2">
      <c r="B167" s="131"/>
      <c r="C167" s="132" t="s">
        <v>384</v>
      </c>
      <c r="D167" s="132" t="s">
        <v>160</v>
      </c>
      <c r="E167" s="133" t="s">
        <v>1119</v>
      </c>
      <c r="F167" s="134" t="s">
        <v>1316</v>
      </c>
      <c r="G167" s="135" t="s">
        <v>1314</v>
      </c>
      <c r="H167" s="136">
        <v>50</v>
      </c>
      <c r="I167" s="137"/>
      <c r="J167" s="137">
        <f>ROUND(I167*H167,2)</f>
        <v>0</v>
      </c>
      <c r="K167" s="134" t="s">
        <v>164</v>
      </c>
      <c r="L167" s="28"/>
      <c r="M167" s="138" t="s">
        <v>1</v>
      </c>
      <c r="N167" s="139" t="s">
        <v>39</v>
      </c>
      <c r="O167" s="140">
        <v>0</v>
      </c>
      <c r="P167" s="140">
        <f>O167*H167</f>
        <v>0</v>
      </c>
      <c r="Q167" s="140">
        <v>0</v>
      </c>
      <c r="R167" s="140">
        <f>Q167*H167</f>
        <v>0</v>
      </c>
      <c r="S167" s="140">
        <v>0</v>
      </c>
      <c r="T167" s="141">
        <f>S167*H167</f>
        <v>0</v>
      </c>
      <c r="AR167" s="142" t="s">
        <v>165</v>
      </c>
      <c r="AT167" s="142" t="s">
        <v>160</v>
      </c>
      <c r="AU167" s="142" t="s">
        <v>81</v>
      </c>
      <c r="AY167" s="16" t="s">
        <v>157</v>
      </c>
      <c r="BE167" s="143">
        <f>IF(N167="základní",J167,0)</f>
        <v>0</v>
      </c>
      <c r="BF167" s="143">
        <f>IF(N167="snížená",J167,0)</f>
        <v>0</v>
      </c>
      <c r="BG167" s="143">
        <f>IF(N167="zákl. přenesená",J167,0)</f>
        <v>0</v>
      </c>
      <c r="BH167" s="143">
        <f>IF(N167="sníž. přenesená",J167,0)</f>
        <v>0</v>
      </c>
      <c r="BI167" s="143">
        <f>IF(N167="nulová",J167,0)</f>
        <v>0</v>
      </c>
      <c r="BJ167" s="16" t="s">
        <v>81</v>
      </c>
      <c r="BK167" s="143">
        <f>ROUND(I167*H167,2)</f>
        <v>0</v>
      </c>
      <c r="BL167" s="16" t="s">
        <v>165</v>
      </c>
      <c r="BM167" s="142" t="s">
        <v>510</v>
      </c>
    </row>
    <row r="168" spans="2:65" s="1" customFormat="1" ht="16.5" customHeight="1" x14ac:dyDescent="0.2">
      <c r="B168" s="131"/>
      <c r="C168" s="132" t="s">
        <v>389</v>
      </c>
      <c r="D168" s="132" t="s">
        <v>160</v>
      </c>
      <c r="E168" s="133" t="s">
        <v>1317</v>
      </c>
      <c r="F168" s="134" t="s">
        <v>1318</v>
      </c>
      <c r="G168" s="135" t="s">
        <v>1008</v>
      </c>
      <c r="H168" s="136">
        <v>4</v>
      </c>
      <c r="I168" s="137"/>
      <c r="J168" s="137">
        <f>ROUND(I168*H168,2)</f>
        <v>0</v>
      </c>
      <c r="K168" s="134" t="s">
        <v>164</v>
      </c>
      <c r="L168" s="28"/>
      <c r="M168" s="138" t="s">
        <v>1</v>
      </c>
      <c r="N168" s="139" t="s">
        <v>39</v>
      </c>
      <c r="O168" s="140">
        <v>0</v>
      </c>
      <c r="P168" s="140">
        <f>O168*H168</f>
        <v>0</v>
      </c>
      <c r="Q168" s="140">
        <v>0</v>
      </c>
      <c r="R168" s="140">
        <f>Q168*H168</f>
        <v>0</v>
      </c>
      <c r="S168" s="140">
        <v>0</v>
      </c>
      <c r="T168" s="141">
        <f>S168*H168</f>
        <v>0</v>
      </c>
      <c r="W168" s="143"/>
      <c r="AR168" s="142" t="s">
        <v>165</v>
      </c>
      <c r="AT168" s="142" t="s">
        <v>160</v>
      </c>
      <c r="AU168" s="142" t="s">
        <v>81</v>
      </c>
      <c r="AY168" s="16" t="s">
        <v>157</v>
      </c>
      <c r="BE168" s="143">
        <f>IF(N168="základní",J168,0)</f>
        <v>0</v>
      </c>
      <c r="BF168" s="143">
        <f>IF(N168="snížená",J168,0)</f>
        <v>0</v>
      </c>
      <c r="BG168" s="143">
        <f>IF(N168="zákl. přenesená",J168,0)</f>
        <v>0</v>
      </c>
      <c r="BH168" s="143">
        <f>IF(N168="sníž. přenesená",J168,0)</f>
        <v>0</v>
      </c>
      <c r="BI168" s="143">
        <f>IF(N168="nulová",J168,0)</f>
        <v>0</v>
      </c>
      <c r="BJ168" s="16" t="s">
        <v>81</v>
      </c>
      <c r="BK168" s="143">
        <f>ROUND(I168*H168,2)</f>
        <v>0</v>
      </c>
      <c r="BL168" s="16" t="s">
        <v>165</v>
      </c>
      <c r="BM168" s="142" t="s">
        <v>518</v>
      </c>
    </row>
    <row r="169" spans="2:65" s="11" customFormat="1" ht="25.9" customHeight="1" x14ac:dyDescent="0.2">
      <c r="B169" s="120"/>
      <c r="D169" s="121" t="s">
        <v>73</v>
      </c>
      <c r="E169" s="122" t="s">
        <v>1121</v>
      </c>
      <c r="F169" s="122" t="s">
        <v>1122</v>
      </c>
      <c r="J169" s="123">
        <f>BK169</f>
        <v>0</v>
      </c>
      <c r="L169" s="120"/>
      <c r="M169" s="124"/>
      <c r="P169" s="125">
        <f>SUM(P170:P175)</f>
        <v>0</v>
      </c>
      <c r="R169" s="125">
        <f>SUM(R170:R175)</f>
        <v>0</v>
      </c>
      <c r="T169" s="126">
        <f>SUM(T170:T175)</f>
        <v>0</v>
      </c>
      <c r="AR169" s="121" t="s">
        <v>81</v>
      </c>
      <c r="AT169" s="127" t="s">
        <v>73</v>
      </c>
      <c r="AU169" s="127" t="s">
        <v>74</v>
      </c>
      <c r="AY169" s="121" t="s">
        <v>157</v>
      </c>
      <c r="BK169" s="128">
        <f>SUM(BK170:BK175)</f>
        <v>0</v>
      </c>
    </row>
    <row r="170" spans="2:65" s="1" customFormat="1" ht="16.5" customHeight="1" x14ac:dyDescent="0.2">
      <c r="B170" s="131"/>
      <c r="C170" s="132" t="s">
        <v>393</v>
      </c>
      <c r="D170" s="132" t="s">
        <v>160</v>
      </c>
      <c r="E170" s="133" t="s">
        <v>1123</v>
      </c>
      <c r="F170" s="134" t="s">
        <v>1319</v>
      </c>
      <c r="G170" s="135" t="s">
        <v>255</v>
      </c>
      <c r="H170" s="136">
        <v>50</v>
      </c>
      <c r="I170" s="137"/>
      <c r="J170" s="137">
        <f t="shared" ref="J170:J175" si="30">ROUND(I170*H170,2)</f>
        <v>0</v>
      </c>
      <c r="K170" s="134" t="s">
        <v>164</v>
      </c>
      <c r="L170" s="28"/>
      <c r="M170" s="138" t="s">
        <v>1</v>
      </c>
      <c r="N170" s="139" t="s">
        <v>39</v>
      </c>
      <c r="O170" s="140">
        <v>0</v>
      </c>
      <c r="P170" s="140">
        <f t="shared" ref="P170:P175" si="31">O170*H170</f>
        <v>0</v>
      </c>
      <c r="Q170" s="140">
        <v>0</v>
      </c>
      <c r="R170" s="140">
        <f t="shared" ref="R170:R175" si="32">Q170*H170</f>
        <v>0</v>
      </c>
      <c r="S170" s="140">
        <v>0</v>
      </c>
      <c r="T170" s="141">
        <f t="shared" ref="T170:T175" si="33">S170*H170</f>
        <v>0</v>
      </c>
      <c r="AR170" s="142" t="s">
        <v>165</v>
      </c>
      <c r="AT170" s="142" t="s">
        <v>160</v>
      </c>
      <c r="AU170" s="142" t="s">
        <v>81</v>
      </c>
      <c r="AY170" s="16" t="s">
        <v>157</v>
      </c>
      <c r="BE170" s="143">
        <f t="shared" ref="BE170:BE175" si="34">IF(N170="základní",J170,0)</f>
        <v>0</v>
      </c>
      <c r="BF170" s="143">
        <f t="shared" ref="BF170:BF175" si="35">IF(N170="snížená",J170,0)</f>
        <v>0</v>
      </c>
      <c r="BG170" s="143">
        <f t="shared" ref="BG170:BG175" si="36">IF(N170="zákl. přenesená",J170,0)</f>
        <v>0</v>
      </c>
      <c r="BH170" s="143">
        <f t="shared" ref="BH170:BH175" si="37">IF(N170="sníž. přenesená",J170,0)</f>
        <v>0</v>
      </c>
      <c r="BI170" s="143">
        <f t="shared" ref="BI170:BI175" si="38">IF(N170="nulová",J170,0)</f>
        <v>0</v>
      </c>
      <c r="BJ170" s="16" t="s">
        <v>81</v>
      </c>
      <c r="BK170" s="143">
        <f t="shared" ref="BK170:BK175" si="39">ROUND(I170*H170,2)</f>
        <v>0</v>
      </c>
      <c r="BL170" s="16" t="s">
        <v>165</v>
      </c>
      <c r="BM170" s="142" t="s">
        <v>527</v>
      </c>
    </row>
    <row r="171" spans="2:65" s="1" customFormat="1" ht="16.5" customHeight="1" x14ac:dyDescent="0.2">
      <c r="B171" s="131"/>
      <c r="C171" s="132" t="s">
        <v>397</v>
      </c>
      <c r="D171" s="132" t="s">
        <v>160</v>
      </c>
      <c r="E171" s="133" t="s">
        <v>1125</v>
      </c>
      <c r="F171" s="134" t="s">
        <v>1320</v>
      </c>
      <c r="G171" s="135" t="s">
        <v>255</v>
      </c>
      <c r="H171" s="136">
        <v>50</v>
      </c>
      <c r="I171" s="137"/>
      <c r="J171" s="137">
        <f t="shared" si="30"/>
        <v>0</v>
      </c>
      <c r="K171" s="134" t="s">
        <v>164</v>
      </c>
      <c r="L171" s="28"/>
      <c r="M171" s="138" t="s">
        <v>1</v>
      </c>
      <c r="N171" s="139" t="s">
        <v>39</v>
      </c>
      <c r="O171" s="140">
        <v>0</v>
      </c>
      <c r="P171" s="140">
        <f t="shared" si="31"/>
        <v>0</v>
      </c>
      <c r="Q171" s="140">
        <v>0</v>
      </c>
      <c r="R171" s="140">
        <f t="shared" si="32"/>
        <v>0</v>
      </c>
      <c r="S171" s="140">
        <v>0</v>
      </c>
      <c r="T171" s="141">
        <f t="shared" si="33"/>
        <v>0</v>
      </c>
      <c r="AR171" s="142" t="s">
        <v>165</v>
      </c>
      <c r="AT171" s="142" t="s">
        <v>160</v>
      </c>
      <c r="AU171" s="142" t="s">
        <v>81</v>
      </c>
      <c r="AY171" s="16" t="s">
        <v>157</v>
      </c>
      <c r="BE171" s="143">
        <f t="shared" si="34"/>
        <v>0</v>
      </c>
      <c r="BF171" s="143">
        <f t="shared" si="35"/>
        <v>0</v>
      </c>
      <c r="BG171" s="143">
        <f t="shared" si="36"/>
        <v>0</v>
      </c>
      <c r="BH171" s="143">
        <f t="shared" si="37"/>
        <v>0</v>
      </c>
      <c r="BI171" s="143">
        <f t="shared" si="38"/>
        <v>0</v>
      </c>
      <c r="BJ171" s="16" t="s">
        <v>81</v>
      </c>
      <c r="BK171" s="143">
        <f t="shared" si="39"/>
        <v>0</v>
      </c>
      <c r="BL171" s="16" t="s">
        <v>165</v>
      </c>
      <c r="BM171" s="142" t="s">
        <v>539</v>
      </c>
    </row>
    <row r="172" spans="2:65" s="1" customFormat="1" ht="16.5" customHeight="1" x14ac:dyDescent="0.2">
      <c r="B172" s="131"/>
      <c r="C172" s="132" t="s">
        <v>401</v>
      </c>
      <c r="D172" s="132" t="s">
        <v>160</v>
      </c>
      <c r="E172" s="133" t="s">
        <v>1321</v>
      </c>
      <c r="F172" s="134" t="s">
        <v>1126</v>
      </c>
      <c r="G172" s="135" t="s">
        <v>255</v>
      </c>
      <c r="H172" s="136">
        <v>32</v>
      </c>
      <c r="I172" s="137"/>
      <c r="J172" s="137">
        <f t="shared" si="30"/>
        <v>0</v>
      </c>
      <c r="K172" s="134" t="s">
        <v>164</v>
      </c>
      <c r="L172" s="28"/>
      <c r="M172" s="138" t="s">
        <v>1</v>
      </c>
      <c r="N172" s="139" t="s">
        <v>39</v>
      </c>
      <c r="O172" s="140">
        <v>0</v>
      </c>
      <c r="P172" s="140">
        <f t="shared" si="31"/>
        <v>0</v>
      </c>
      <c r="Q172" s="140">
        <v>0</v>
      </c>
      <c r="R172" s="140">
        <f t="shared" si="32"/>
        <v>0</v>
      </c>
      <c r="S172" s="140">
        <v>0</v>
      </c>
      <c r="T172" s="141">
        <f t="shared" si="33"/>
        <v>0</v>
      </c>
      <c r="AR172" s="142" t="s">
        <v>165</v>
      </c>
      <c r="AT172" s="142" t="s">
        <v>160</v>
      </c>
      <c r="AU172" s="142" t="s">
        <v>81</v>
      </c>
      <c r="AY172" s="16" t="s">
        <v>157</v>
      </c>
      <c r="BE172" s="143">
        <f t="shared" si="34"/>
        <v>0</v>
      </c>
      <c r="BF172" s="143">
        <f t="shared" si="35"/>
        <v>0</v>
      </c>
      <c r="BG172" s="143">
        <f t="shared" si="36"/>
        <v>0</v>
      </c>
      <c r="BH172" s="143">
        <f t="shared" si="37"/>
        <v>0</v>
      </c>
      <c r="BI172" s="143">
        <f t="shared" si="38"/>
        <v>0</v>
      </c>
      <c r="BJ172" s="16" t="s">
        <v>81</v>
      </c>
      <c r="BK172" s="143">
        <f t="shared" si="39"/>
        <v>0</v>
      </c>
      <c r="BL172" s="16" t="s">
        <v>165</v>
      </c>
      <c r="BM172" s="142" t="s">
        <v>548</v>
      </c>
    </row>
    <row r="173" spans="2:65" s="1" customFormat="1" ht="16.5" customHeight="1" x14ac:dyDescent="0.2">
      <c r="B173" s="131"/>
      <c r="C173" s="132" t="s">
        <v>406</v>
      </c>
      <c r="D173" s="132" t="s">
        <v>160</v>
      </c>
      <c r="E173" s="133" t="s">
        <v>1322</v>
      </c>
      <c r="F173" s="134" t="s">
        <v>1124</v>
      </c>
      <c r="G173" s="135" t="s">
        <v>1008</v>
      </c>
      <c r="H173" s="136">
        <v>1</v>
      </c>
      <c r="I173" s="137"/>
      <c r="J173" s="137">
        <f t="shared" si="30"/>
        <v>0</v>
      </c>
      <c r="K173" s="134" t="s">
        <v>164</v>
      </c>
      <c r="L173" s="28"/>
      <c r="M173" s="138" t="s">
        <v>1</v>
      </c>
      <c r="N173" s="139" t="s">
        <v>39</v>
      </c>
      <c r="O173" s="140">
        <v>0</v>
      </c>
      <c r="P173" s="140">
        <f t="shared" si="31"/>
        <v>0</v>
      </c>
      <c r="Q173" s="140">
        <v>0</v>
      </c>
      <c r="R173" s="140">
        <f t="shared" si="32"/>
        <v>0</v>
      </c>
      <c r="S173" s="140">
        <v>0</v>
      </c>
      <c r="T173" s="141">
        <f t="shared" si="33"/>
        <v>0</v>
      </c>
      <c r="W173" s="143"/>
      <c r="AR173" s="142" t="s">
        <v>165</v>
      </c>
      <c r="AT173" s="142" t="s">
        <v>160</v>
      </c>
      <c r="AU173" s="142" t="s">
        <v>81</v>
      </c>
      <c r="AY173" s="16" t="s">
        <v>157</v>
      </c>
      <c r="BE173" s="143">
        <f t="shared" si="34"/>
        <v>0</v>
      </c>
      <c r="BF173" s="143">
        <f t="shared" si="35"/>
        <v>0</v>
      </c>
      <c r="BG173" s="143">
        <f t="shared" si="36"/>
        <v>0</v>
      </c>
      <c r="BH173" s="143">
        <f t="shared" si="37"/>
        <v>0</v>
      </c>
      <c r="BI173" s="143">
        <f t="shared" si="38"/>
        <v>0</v>
      </c>
      <c r="BJ173" s="16" t="s">
        <v>81</v>
      </c>
      <c r="BK173" s="143">
        <f t="shared" si="39"/>
        <v>0</v>
      </c>
      <c r="BL173" s="16" t="s">
        <v>165</v>
      </c>
      <c r="BM173" s="142" t="s">
        <v>557</v>
      </c>
    </row>
    <row r="174" spans="2:65" s="1" customFormat="1" ht="16.5" customHeight="1" x14ac:dyDescent="0.2">
      <c r="B174" s="131"/>
      <c r="C174" s="132" t="s">
        <v>411</v>
      </c>
      <c r="D174" s="132" t="s">
        <v>160</v>
      </c>
      <c r="E174" s="133" t="s">
        <v>1323</v>
      </c>
      <c r="F174" s="134" t="s">
        <v>1324</v>
      </c>
      <c r="G174" s="135" t="s">
        <v>1008</v>
      </c>
      <c r="H174" s="136">
        <v>1</v>
      </c>
      <c r="I174" s="137"/>
      <c r="J174" s="137">
        <f t="shared" si="30"/>
        <v>0</v>
      </c>
      <c r="K174" s="134" t="s">
        <v>164</v>
      </c>
      <c r="L174" s="28"/>
      <c r="M174" s="138" t="s">
        <v>1</v>
      </c>
      <c r="N174" s="139" t="s">
        <v>39</v>
      </c>
      <c r="O174" s="140">
        <v>0</v>
      </c>
      <c r="P174" s="140">
        <f t="shared" si="31"/>
        <v>0</v>
      </c>
      <c r="Q174" s="140">
        <v>0</v>
      </c>
      <c r="R174" s="140">
        <f t="shared" si="32"/>
        <v>0</v>
      </c>
      <c r="S174" s="140">
        <v>0</v>
      </c>
      <c r="T174" s="141">
        <f t="shared" si="33"/>
        <v>0</v>
      </c>
      <c r="W174" s="143"/>
      <c r="AR174" s="142" t="s">
        <v>165</v>
      </c>
      <c r="AT174" s="142" t="s">
        <v>160</v>
      </c>
      <c r="AU174" s="142" t="s">
        <v>81</v>
      </c>
      <c r="AY174" s="16" t="s">
        <v>157</v>
      </c>
      <c r="BE174" s="143">
        <f t="shared" si="34"/>
        <v>0</v>
      </c>
      <c r="BF174" s="143">
        <f t="shared" si="35"/>
        <v>0</v>
      </c>
      <c r="BG174" s="143">
        <f t="shared" si="36"/>
        <v>0</v>
      </c>
      <c r="BH174" s="143">
        <f t="shared" si="37"/>
        <v>0</v>
      </c>
      <c r="BI174" s="143">
        <f t="shared" si="38"/>
        <v>0</v>
      </c>
      <c r="BJ174" s="16" t="s">
        <v>81</v>
      </c>
      <c r="BK174" s="143">
        <f t="shared" si="39"/>
        <v>0</v>
      </c>
      <c r="BL174" s="16" t="s">
        <v>165</v>
      </c>
      <c r="BM174" s="142" t="s">
        <v>565</v>
      </c>
    </row>
    <row r="175" spans="2:65" s="1" customFormat="1" ht="16.5" customHeight="1" x14ac:dyDescent="0.2">
      <c r="B175" s="131"/>
      <c r="C175" s="132" t="s">
        <v>416</v>
      </c>
      <c r="D175" s="132" t="s">
        <v>160</v>
      </c>
      <c r="E175" s="133" t="s">
        <v>1325</v>
      </c>
      <c r="F175" s="134" t="s">
        <v>1326</v>
      </c>
      <c r="G175" s="135" t="s">
        <v>1008</v>
      </c>
      <c r="H175" s="136">
        <v>1</v>
      </c>
      <c r="I175" s="137"/>
      <c r="J175" s="137">
        <f t="shared" si="30"/>
        <v>0</v>
      </c>
      <c r="K175" s="134" t="s">
        <v>164</v>
      </c>
      <c r="L175" s="28"/>
      <c r="M175" s="179" t="s">
        <v>1</v>
      </c>
      <c r="N175" s="180" t="s">
        <v>39</v>
      </c>
      <c r="O175" s="181">
        <v>0</v>
      </c>
      <c r="P175" s="181">
        <f t="shared" si="31"/>
        <v>0</v>
      </c>
      <c r="Q175" s="181">
        <v>0</v>
      </c>
      <c r="R175" s="181">
        <f t="shared" si="32"/>
        <v>0</v>
      </c>
      <c r="S175" s="181">
        <v>0</v>
      </c>
      <c r="T175" s="182">
        <f t="shared" si="33"/>
        <v>0</v>
      </c>
      <c r="AR175" s="142" t="s">
        <v>165</v>
      </c>
      <c r="AT175" s="142" t="s">
        <v>160</v>
      </c>
      <c r="AU175" s="142" t="s">
        <v>81</v>
      </c>
      <c r="AY175" s="16" t="s">
        <v>157</v>
      </c>
      <c r="BE175" s="143">
        <f t="shared" si="34"/>
        <v>0</v>
      </c>
      <c r="BF175" s="143">
        <f t="shared" si="35"/>
        <v>0</v>
      </c>
      <c r="BG175" s="143">
        <f t="shared" si="36"/>
        <v>0</v>
      </c>
      <c r="BH175" s="143">
        <f t="shared" si="37"/>
        <v>0</v>
      </c>
      <c r="BI175" s="143">
        <f t="shared" si="38"/>
        <v>0</v>
      </c>
      <c r="BJ175" s="16" t="s">
        <v>81</v>
      </c>
      <c r="BK175" s="143">
        <f t="shared" si="39"/>
        <v>0</v>
      </c>
      <c r="BL175" s="16" t="s">
        <v>165</v>
      </c>
      <c r="BM175" s="142" t="s">
        <v>574</v>
      </c>
    </row>
    <row r="176" spans="2:65" s="1" customFormat="1" ht="6.95" customHeight="1" x14ac:dyDescent="0.2">
      <c r="B176" s="40"/>
      <c r="C176" s="41"/>
      <c r="D176" s="41"/>
      <c r="E176" s="41"/>
      <c r="F176" s="41"/>
      <c r="G176" s="41"/>
      <c r="H176" s="41"/>
      <c r="I176" s="41"/>
      <c r="J176" s="41"/>
      <c r="K176" s="41"/>
      <c r="L176" s="28"/>
    </row>
  </sheetData>
  <autoFilter ref="C130:K175" xr:uid="{00000000-0009-0000-0000-000008000000}"/>
  <mergeCells count="15">
    <mergeCell ref="E117:H117"/>
    <mergeCell ref="E121:H121"/>
    <mergeCell ref="E119:H119"/>
    <mergeCell ref="E123:H123"/>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58"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26</vt:i4>
      </vt:variant>
    </vt:vector>
  </HeadingPairs>
  <TitlesOfParts>
    <vt:vector size="40" baseType="lpstr">
      <vt:lpstr>Rekapitulace stavby</vt:lpstr>
      <vt:lpstr>1 - Bourací a demoliční p...</vt:lpstr>
      <vt:lpstr>2 - Architektonicko-stave...</vt:lpstr>
      <vt:lpstr>D.1.4.1 - Zdravotně techn...</vt:lpstr>
      <vt:lpstr>D.1.4.2 - Vzduchotechnika</vt:lpstr>
      <vt:lpstr>D.1.4.3 - Vytápění a chla...</vt:lpstr>
      <vt:lpstr>D.1.4.5 - Silnoproudá ele...</vt:lpstr>
      <vt:lpstr>D.1.4.6 - Slaboproudá ele...</vt:lpstr>
      <vt:lpstr>D.1.4.7 - MaR</vt:lpstr>
      <vt:lpstr>D.2-01.1 - Technologie ky...</vt:lpstr>
      <vt:lpstr>stanice KOV</vt:lpstr>
      <vt:lpstr>D.1.4.8 - přípojka O2</vt:lpstr>
      <vt:lpstr>IO 02 - Komunikace, zpevn...</vt:lpstr>
      <vt:lpstr>VON - Vedlejší a ostatní ...</vt:lpstr>
      <vt:lpstr>'1 - Bourací a demoliční p...'!Názvy_tisku</vt:lpstr>
      <vt:lpstr>'2 - Architektonicko-stave...'!Názvy_tisku</vt:lpstr>
      <vt:lpstr>'D.1.4.1 - Zdravotně techn...'!Názvy_tisku</vt:lpstr>
      <vt:lpstr>'D.1.4.2 - Vzduchotechnika'!Názvy_tisku</vt:lpstr>
      <vt:lpstr>'D.1.4.3 - Vytápění a chla...'!Názvy_tisku</vt:lpstr>
      <vt:lpstr>'D.1.4.5 - Silnoproudá ele...'!Názvy_tisku</vt:lpstr>
      <vt:lpstr>'D.1.4.6 - Slaboproudá ele...'!Názvy_tisku</vt:lpstr>
      <vt:lpstr>'D.1.4.7 - MaR'!Názvy_tisku</vt:lpstr>
      <vt:lpstr>'D.2-01.1 - Technologie ky...'!Názvy_tisku</vt:lpstr>
      <vt:lpstr>'IO 02 - Komunikace, zpevn...'!Názvy_tisku</vt:lpstr>
      <vt:lpstr>'Rekapitulace stavby'!Názvy_tisku</vt:lpstr>
      <vt:lpstr>'VON - Vedlejší a ostatní ...'!Názvy_tisku</vt:lpstr>
      <vt:lpstr>'1 - Bourací a demoliční p...'!Oblast_tisku</vt:lpstr>
      <vt:lpstr>'2 - Architektonicko-stave...'!Oblast_tisku</vt:lpstr>
      <vt:lpstr>'D.1.4.1 - Zdravotně techn...'!Oblast_tisku</vt:lpstr>
      <vt:lpstr>'D.1.4.2 - Vzduchotechnika'!Oblast_tisku</vt:lpstr>
      <vt:lpstr>'D.1.4.3 - Vytápění a chla...'!Oblast_tisku</vt:lpstr>
      <vt:lpstr>'D.1.4.5 - Silnoproudá ele...'!Oblast_tisku</vt:lpstr>
      <vt:lpstr>'D.1.4.6 - Slaboproudá ele...'!Oblast_tisku</vt:lpstr>
      <vt:lpstr>'D.1.4.7 - MaR'!Oblast_tisku</vt:lpstr>
      <vt:lpstr>'D.1.4.8 - přípojka O2'!Oblast_tisku</vt:lpstr>
      <vt:lpstr>'D.2-01.1 - Technologie ky...'!Oblast_tisku</vt:lpstr>
      <vt:lpstr>'IO 02 - Komunikace, zpevn...'!Oblast_tisku</vt:lpstr>
      <vt:lpstr>'Rekapitulace stavby'!Oblast_tisku</vt:lpstr>
      <vt:lpstr>'stanice KOV'!Oblast_tisku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Kutík Jiří DiS.</cp:lastModifiedBy>
  <cp:lastPrinted>2023-06-27T18:10:33Z</cp:lastPrinted>
  <dcterms:created xsi:type="dcterms:W3CDTF">2023-06-26T07:51:20Z</dcterms:created>
  <dcterms:modified xsi:type="dcterms:W3CDTF">2023-08-23T14:41:14Z</dcterms:modified>
</cp:coreProperties>
</file>